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r-dpo\CPOR\2018\LOA2018\"/>
    </mc:Choice>
  </mc:AlternateContent>
  <bookViews>
    <workbookView xWindow="240" yWindow="90" windowWidth="11715" windowHeight="9120" activeTab="1"/>
  </bookViews>
  <sheets>
    <sheet name="1.1 - DOR - EXECUÇÃO FUB" sheetId="1" r:id="rId1"/>
    <sheet name="Resumo" sheetId="2" r:id="rId2"/>
    <sheet name="Planilha1" sheetId="3" r:id="rId3"/>
  </sheets>
  <calcPr calcId="162913"/>
</workbook>
</file>

<file path=xl/calcChain.xml><?xml version="1.0" encoding="utf-8"?>
<calcChain xmlns="http://schemas.openxmlformats.org/spreadsheetml/2006/main">
  <c r="B9" i="2" l="1"/>
  <c r="B8" i="2"/>
  <c r="E9" i="2"/>
  <c r="K47" i="3"/>
  <c r="J47" i="3"/>
  <c r="I47" i="3"/>
  <c r="H47" i="3"/>
  <c r="G47" i="3"/>
  <c r="F47" i="3"/>
  <c r="K46" i="3"/>
  <c r="J46" i="3"/>
  <c r="I46" i="3"/>
  <c r="H46" i="3"/>
  <c r="G46" i="3"/>
  <c r="F46" i="3"/>
  <c r="K45" i="3"/>
  <c r="J45" i="3"/>
  <c r="I45" i="3"/>
  <c r="H45" i="3"/>
  <c r="G45" i="3"/>
  <c r="F45" i="3"/>
  <c r="K44" i="3"/>
  <c r="J44" i="3"/>
  <c r="I44" i="3"/>
  <c r="H44" i="3"/>
  <c r="G44" i="3"/>
  <c r="F44" i="3"/>
  <c r="O41" i="3"/>
  <c r="O40" i="3"/>
  <c r="O38" i="3"/>
  <c r="K26" i="3"/>
  <c r="J26" i="3"/>
  <c r="I26" i="3"/>
  <c r="H26" i="3"/>
  <c r="G26" i="3"/>
  <c r="F26" i="3"/>
  <c r="H9" i="2"/>
  <c r="H10" i="2"/>
  <c r="B18" i="2"/>
  <c r="B19" i="2"/>
  <c r="E19" i="2"/>
  <c r="E18" i="2"/>
  <c r="B42" i="2" l="1"/>
  <c r="D42" i="2" s="1"/>
  <c r="D40" i="2"/>
  <c r="B40" i="2"/>
  <c r="H19" i="2"/>
  <c r="J19" i="2"/>
  <c r="J18" i="2"/>
  <c r="D37" i="2" l="1"/>
  <c r="C38" i="2"/>
  <c r="B38" i="2"/>
  <c r="D29" i="2"/>
  <c r="D30" i="2"/>
  <c r="D31" i="2"/>
  <c r="D32" i="2"/>
  <c r="D33" i="2"/>
  <c r="D34" i="2"/>
  <c r="D28" i="2"/>
  <c r="C35" i="2"/>
  <c r="B35" i="2"/>
  <c r="D27" i="2"/>
  <c r="D25" i="2"/>
  <c r="V25" i="1"/>
  <c r="X25" i="1" s="1"/>
  <c r="W24" i="1"/>
  <c r="X24" i="1" s="1"/>
  <c r="V24" i="1"/>
  <c r="W23" i="1"/>
  <c r="V23" i="1"/>
  <c r="V22" i="1"/>
  <c r="X22" i="1"/>
  <c r="J17" i="2"/>
  <c r="J16" i="2"/>
  <c r="G19" i="2"/>
  <c r="G18" i="2"/>
  <c r="G17" i="2"/>
  <c r="G16" i="2"/>
  <c r="D19" i="2"/>
  <c r="D18" i="2"/>
  <c r="D17" i="2"/>
  <c r="D16" i="2"/>
  <c r="J10" i="2"/>
  <c r="J9" i="2"/>
  <c r="J8" i="2"/>
  <c r="J7" i="2"/>
  <c r="G10" i="2"/>
  <c r="G9" i="2"/>
  <c r="G8" i="2"/>
  <c r="G7" i="2"/>
  <c r="D8" i="2"/>
  <c r="D9" i="2"/>
  <c r="D10" i="2"/>
  <c r="D7" i="2"/>
  <c r="C11" i="2"/>
  <c r="E11" i="2"/>
  <c r="F11" i="2"/>
  <c r="H11" i="2"/>
  <c r="I11" i="2"/>
  <c r="B20" i="2"/>
  <c r="C20" i="2"/>
  <c r="E20" i="2"/>
  <c r="F20" i="2"/>
  <c r="H20" i="2"/>
  <c r="I20" i="2"/>
  <c r="B11" i="2"/>
  <c r="C42" i="2" l="1"/>
  <c r="G20" i="2"/>
  <c r="D38" i="2"/>
  <c r="D20" i="2"/>
  <c r="G11" i="2"/>
  <c r="D35" i="2"/>
  <c r="J11" i="2"/>
  <c r="X23" i="1"/>
  <c r="X26" i="1" s="1"/>
  <c r="V26" i="1"/>
  <c r="D11" i="2"/>
  <c r="W26" i="1"/>
  <c r="J20" i="2"/>
</calcChain>
</file>

<file path=xl/sharedStrings.xml><?xml version="1.0" encoding="utf-8"?>
<sst xmlns="http://schemas.openxmlformats.org/spreadsheetml/2006/main" count="248" uniqueCount="75">
  <si>
    <t>1.1 - DOR - EXECUÇÃO FUB</t>
  </si>
  <si>
    <t>Unidade Orçamentária</t>
  </si>
  <si>
    <t>Resultado Lei</t>
  </si>
  <si>
    <t>Item Informação</t>
  </si>
  <si>
    <t>9</t>
  </si>
  <si>
    <t>Total</t>
  </si>
  <si>
    <t>DOTACAO INICIAL</t>
  </si>
  <si>
    <t/>
  </si>
  <si>
    <t>Mês Lançamento</t>
  </si>
  <si>
    <t>DEZ/2017</t>
  </si>
  <si>
    <t>DEZ/2016</t>
  </si>
  <si>
    <t>DEZ/2015</t>
  </si>
  <si>
    <t>DEZ/2014</t>
  </si>
  <si>
    <t>DEZ/2013</t>
  </si>
  <si>
    <t>Grupo Despesa</t>
  </si>
  <si>
    <t>0100</t>
  </si>
  <si>
    <t>0112</t>
  </si>
  <si>
    <t>0169</t>
  </si>
  <si>
    <t>0188</t>
  </si>
  <si>
    <t>0250</t>
  </si>
  <si>
    <t>0280</t>
  </si>
  <si>
    <t>0650</t>
  </si>
  <si>
    <t>0156</t>
  </si>
  <si>
    <t>0157</t>
  </si>
  <si>
    <t>0900</t>
  </si>
  <si>
    <t>0108</t>
  </si>
  <si>
    <t>0680</t>
  </si>
  <si>
    <t>0312</t>
  </si>
  <si>
    <t>0151</t>
  </si>
  <si>
    <t>26271</t>
  </si>
  <si>
    <t>0</t>
  </si>
  <si>
    <t>FINANCEIRO</t>
  </si>
  <si>
    <t>1</t>
  </si>
  <si>
    <t>PRIMARIO OBRIGATORIO</t>
  </si>
  <si>
    <t>3</t>
  </si>
  <si>
    <t>2</t>
  </si>
  <si>
    <t>PRIMARIO DISCRICIONARIO</t>
  </si>
  <si>
    <t>4</t>
  </si>
  <si>
    <t>6</t>
  </si>
  <si>
    <t>DESPESA DISCRICIONARIA E DECORRENTE DE EMENDA INDIVIDUAL</t>
  </si>
  <si>
    <t>Grupo de Despesa</t>
  </si>
  <si>
    <t>Pessoal e Encargos Sociais</t>
  </si>
  <si>
    <t>Outras Despesas Correntes - ODC</t>
  </si>
  <si>
    <t>Investimento</t>
  </si>
  <si>
    <t>Emendas*</t>
  </si>
  <si>
    <t>Tesouro</t>
  </si>
  <si>
    <t>Próprios</t>
  </si>
  <si>
    <t>20GK - Fomento</t>
  </si>
  <si>
    <t>20RK - Funcionamento</t>
  </si>
  <si>
    <t>4002 - Assistência ao Esrudante</t>
  </si>
  <si>
    <t>4572 - Capacitação</t>
  </si>
  <si>
    <t>00PW - Contribuições a Entidades Nacionais</t>
  </si>
  <si>
    <t>00OQ - Contribuições a Organismos Internacionais</t>
  </si>
  <si>
    <t>212H - Pesquisa e Desenvolvimento nas OS</t>
  </si>
  <si>
    <t>216H - Ajuda de Custo</t>
  </si>
  <si>
    <t>Fonte: Ministério do Planejamento.</t>
  </si>
  <si>
    <t>LOA 2013</t>
  </si>
  <si>
    <t>LOA 2014</t>
  </si>
  <si>
    <t>LOA 2015</t>
  </si>
  <si>
    <t>LOA 2016</t>
  </si>
  <si>
    <t>LOA 2017</t>
  </si>
  <si>
    <t>LOA 2018</t>
  </si>
  <si>
    <t>Emendas</t>
  </si>
  <si>
    <t>Histórico das Leis Orçamentárias Anuais - 2013 - 2018 (Dotação Inicial)</t>
  </si>
  <si>
    <t>Emendas (Individuais e de Bancada)</t>
  </si>
  <si>
    <t>Pessoal, Encargos Sociais e Benefícios</t>
  </si>
  <si>
    <t>Fonte SOF</t>
  </si>
  <si>
    <t>DEZ/2018</t>
  </si>
  <si>
    <t>8100</t>
  </si>
  <si>
    <t>0956</t>
  </si>
  <si>
    <t>0969</t>
  </si>
  <si>
    <t>8108</t>
  </si>
  <si>
    <t>8250</t>
  </si>
  <si>
    <t>8280</t>
  </si>
  <si>
    <t>8188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</si>
</sst>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(#,##0.00\)"/>
    <numFmt numFmtId="165" formatCode="_-* #,##0_-;\-* #,##0_-;_-* &quot;-&quot;??_-;_-@_-"/>
  </numFmts>
  <fonts count="15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8"/>
      <color rgb="FF000000"/>
      <name val="Tahoma"/>
    </font>
    <font>
      <b/>
      <sz val="8"/>
      <color rgb="FF000000"/>
      <name val="Verdana"/>
    </font>
    <font>
      <b/>
      <sz val="8"/>
      <color rgb="FFFFFFFF"/>
      <name val="Verdana"/>
    </font>
    <font>
      <sz val="8"/>
      <color rgb="FF000000"/>
      <name val="Verdana"/>
    </font>
  </fonts>
  <fills count="8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808080"/>
      </bottom>
      <diagonal/>
    </border>
    <border>
      <left style="thin">
        <color rgb="FF808080"/>
      </left>
      <right/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808080"/>
      </left>
      <right style="medium">
        <color indexed="64"/>
      </right>
      <top/>
      <bottom/>
      <diagonal/>
    </border>
    <border>
      <left/>
      <right style="thin">
        <color rgb="FF80808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/>
      <top/>
      <bottom style="thin">
        <color rgb="FFC0C0C0"/>
      </bottom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 style="thin">
        <color rgb="FF808080"/>
      </left>
      <right/>
      <top/>
      <bottom style="medium">
        <color indexed="64"/>
      </bottom>
      <diagonal/>
    </border>
    <border>
      <left style="thin">
        <color rgb="FF80808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vertical="top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0" fontId="0" fillId="0" borderId="9" xfId="0" applyBorder="1"/>
    <xf numFmtId="165" fontId="0" fillId="0" borderId="9" xfId="1" applyNumberFormat="1" applyFont="1" applyBorder="1"/>
    <xf numFmtId="165" fontId="6" fillId="6" borderId="9" xfId="1" applyNumberFormat="1" applyFont="1" applyFill="1" applyBorder="1"/>
    <xf numFmtId="0" fontId="6" fillId="6" borderId="9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165" fontId="0" fillId="0" borderId="13" xfId="1" applyNumberFormat="1" applyFont="1" applyBorder="1"/>
    <xf numFmtId="165" fontId="6" fillId="6" borderId="12" xfId="1" applyNumberFormat="1" applyFont="1" applyFill="1" applyBorder="1"/>
    <xf numFmtId="0" fontId="6" fillId="6" borderId="14" xfId="0" applyFont="1" applyFill="1" applyBorder="1" applyAlignment="1">
      <alignment horizontal="center"/>
    </xf>
    <xf numFmtId="165" fontId="0" fillId="0" borderId="15" xfId="1" applyNumberFormat="1" applyFont="1" applyBorder="1"/>
    <xf numFmtId="165" fontId="0" fillId="0" borderId="14" xfId="1" applyNumberFormat="1" applyFont="1" applyBorder="1"/>
    <xf numFmtId="165" fontId="6" fillId="6" borderId="14" xfId="1" applyNumberFormat="1" applyFont="1" applyFill="1" applyBorder="1"/>
    <xf numFmtId="0" fontId="6" fillId="6" borderId="11" xfId="0" applyFont="1" applyFill="1" applyBorder="1" applyAlignment="1">
      <alignment horizontal="center"/>
    </xf>
    <xf numFmtId="165" fontId="0" fillId="0" borderId="12" xfId="1" applyNumberFormat="1" applyFont="1" applyBorder="1"/>
    <xf numFmtId="165" fontId="6" fillId="6" borderId="16" xfId="1" applyNumberFormat="1" applyFont="1" applyFill="1" applyBorder="1"/>
    <xf numFmtId="165" fontId="1" fillId="4" borderId="1" xfId="1" applyNumberFormat="1" applyFont="1" applyFill="1" applyBorder="1" applyAlignment="1">
      <alignment horizontal="right" vertical="center"/>
    </xf>
    <xf numFmtId="165" fontId="3" fillId="2" borderId="8" xfId="1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center"/>
    </xf>
    <xf numFmtId="165" fontId="3" fillId="2" borderId="17" xfId="1" applyNumberFormat="1" applyFont="1" applyFill="1" applyBorder="1" applyAlignment="1">
      <alignment horizontal="right" vertical="center"/>
    </xf>
    <xf numFmtId="165" fontId="1" fillId="4" borderId="22" xfId="1" applyNumberFormat="1" applyFont="1" applyFill="1" applyBorder="1" applyAlignment="1">
      <alignment horizontal="right" vertical="center"/>
    </xf>
    <xf numFmtId="165" fontId="1" fillId="4" borderId="23" xfId="1" applyNumberFormat="1" applyFont="1" applyFill="1" applyBorder="1" applyAlignment="1">
      <alignment horizontal="right" vertical="center"/>
    </xf>
    <xf numFmtId="165" fontId="3" fillId="2" borderId="24" xfId="1" applyNumberFormat="1" applyFont="1" applyFill="1" applyBorder="1" applyAlignment="1">
      <alignment horizontal="right" vertical="center"/>
    </xf>
    <xf numFmtId="165" fontId="3" fillId="2" borderId="25" xfId="1" applyNumberFormat="1" applyFont="1" applyFill="1" applyBorder="1" applyAlignment="1">
      <alignment horizontal="right" vertical="center"/>
    </xf>
    <xf numFmtId="165" fontId="3" fillId="2" borderId="26" xfId="1" applyNumberFormat="1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164" fontId="1" fillId="4" borderId="20" xfId="0" applyNumberFormat="1" applyFont="1" applyFill="1" applyBorder="1" applyAlignment="1">
      <alignment horizontal="right" vertical="center"/>
    </xf>
    <xf numFmtId="165" fontId="1" fillId="4" borderId="20" xfId="1" applyNumberFormat="1" applyFont="1" applyFill="1" applyBorder="1" applyAlignment="1">
      <alignment horizontal="right" vertical="center"/>
    </xf>
    <xf numFmtId="165" fontId="1" fillId="4" borderId="19" xfId="1" applyNumberFormat="1" applyFont="1" applyFill="1" applyBorder="1" applyAlignment="1">
      <alignment horizontal="right" vertical="center"/>
    </xf>
    <xf numFmtId="165" fontId="1" fillId="4" borderId="21" xfId="1" applyNumberFormat="1" applyFont="1" applyFill="1" applyBorder="1" applyAlignment="1">
      <alignment horizontal="right" vertical="center"/>
    </xf>
    <xf numFmtId="165" fontId="3" fillId="2" borderId="33" xfId="1" applyNumberFormat="1" applyFont="1" applyFill="1" applyBorder="1" applyAlignment="1">
      <alignment horizontal="right" vertical="center"/>
    </xf>
    <xf numFmtId="165" fontId="3" fillId="2" borderId="35" xfId="1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center" wrapText="1"/>
    </xf>
    <xf numFmtId="164" fontId="1" fillId="4" borderId="36" xfId="0" applyNumberFormat="1" applyFont="1" applyFill="1" applyBorder="1" applyAlignment="1">
      <alignment horizontal="right" vertical="center"/>
    </xf>
    <xf numFmtId="165" fontId="1" fillId="4" borderId="36" xfId="1" applyNumberFormat="1" applyFont="1" applyFill="1" applyBorder="1" applyAlignment="1">
      <alignment horizontal="right" vertical="center"/>
    </xf>
    <xf numFmtId="165" fontId="1" fillId="4" borderId="24" xfId="1" applyNumberFormat="1" applyFont="1" applyFill="1" applyBorder="1" applyAlignment="1">
      <alignment horizontal="right" vertical="center"/>
    </xf>
    <xf numFmtId="165" fontId="1" fillId="4" borderId="37" xfId="1" applyNumberFormat="1" applyFont="1" applyFill="1" applyBorder="1" applyAlignment="1">
      <alignment horizontal="right" vertical="center"/>
    </xf>
    <xf numFmtId="165" fontId="3" fillId="2" borderId="38" xfId="1" applyNumberFormat="1" applyFont="1" applyFill="1" applyBorder="1" applyAlignment="1">
      <alignment horizontal="right" vertical="center"/>
    </xf>
    <xf numFmtId="0" fontId="3" fillId="3" borderId="39" xfId="0" applyFont="1" applyFill="1" applyBorder="1" applyAlignment="1">
      <alignment horizontal="left" vertical="center" wrapText="1"/>
    </xf>
    <xf numFmtId="164" fontId="1" fillId="4" borderId="18" xfId="0" applyNumberFormat="1" applyFont="1" applyFill="1" applyBorder="1" applyAlignment="1">
      <alignment horizontal="right" vertical="center"/>
    </xf>
    <xf numFmtId="165" fontId="1" fillId="4" borderId="18" xfId="1" applyNumberFormat="1" applyFont="1" applyFill="1" applyBorder="1" applyAlignment="1">
      <alignment horizontal="right" vertical="center"/>
    </xf>
    <xf numFmtId="165" fontId="1" fillId="4" borderId="28" xfId="1" applyNumberFormat="1" applyFont="1" applyFill="1" applyBorder="1" applyAlignment="1">
      <alignment horizontal="right" vertical="center"/>
    </xf>
    <xf numFmtId="165" fontId="1" fillId="4" borderId="29" xfId="1" applyNumberFormat="1" applyFont="1" applyFill="1" applyBorder="1" applyAlignment="1">
      <alignment horizontal="right" vertical="center"/>
    </xf>
    <xf numFmtId="165" fontId="3" fillId="2" borderId="30" xfId="1" applyNumberFormat="1" applyFont="1" applyFill="1" applyBorder="1" applyAlignment="1">
      <alignment horizontal="right" vertical="center"/>
    </xf>
    <xf numFmtId="43" fontId="0" fillId="0" borderId="0" xfId="1" applyFont="1"/>
    <xf numFmtId="0" fontId="0" fillId="0" borderId="0" xfId="0" applyFont="1" applyFill="1" applyBorder="1"/>
    <xf numFmtId="0" fontId="7" fillId="0" borderId="0" xfId="0" applyFont="1"/>
    <xf numFmtId="0" fontId="8" fillId="6" borderId="9" xfId="0" applyFont="1" applyFill="1" applyBorder="1" applyAlignment="1">
      <alignment horizontal="left"/>
    </xf>
    <xf numFmtId="0" fontId="8" fillId="6" borderId="10" xfId="0" applyFont="1" applyFill="1" applyBorder="1"/>
    <xf numFmtId="165" fontId="8" fillId="6" borderId="10" xfId="1" applyNumberFormat="1" applyFont="1" applyFill="1" applyBorder="1"/>
    <xf numFmtId="0" fontId="8" fillId="7" borderId="10" xfId="0" applyFont="1" applyFill="1" applyBorder="1"/>
    <xf numFmtId="165" fontId="8" fillId="7" borderId="10" xfId="1" applyNumberFormat="1" applyFont="1" applyFill="1" applyBorder="1"/>
    <xf numFmtId="0" fontId="9" fillId="0" borderId="10" xfId="0" applyFont="1" applyBorder="1"/>
    <xf numFmtId="165" fontId="9" fillId="0" borderId="10" xfId="1" applyNumberFormat="1" applyFont="1" applyBorder="1"/>
    <xf numFmtId="0" fontId="9" fillId="0" borderId="0" xfId="0" applyFont="1" applyBorder="1"/>
    <xf numFmtId="165" fontId="9" fillId="0" borderId="0" xfId="1" applyNumberFormat="1" applyFont="1" applyBorder="1"/>
    <xf numFmtId="0" fontId="9" fillId="0" borderId="11" xfId="0" applyFont="1" applyBorder="1"/>
    <xf numFmtId="165" fontId="9" fillId="0" borderId="11" xfId="1" applyNumberFormat="1" applyFont="1" applyBorder="1"/>
    <xf numFmtId="0" fontId="8" fillId="6" borderId="9" xfId="0" applyFont="1" applyFill="1" applyBorder="1"/>
    <xf numFmtId="165" fontId="8" fillId="6" borderId="9" xfId="1" applyNumberFormat="1" applyFont="1" applyFill="1" applyBorder="1"/>
    <xf numFmtId="0" fontId="9" fillId="7" borderId="0" xfId="0" applyFont="1" applyFill="1"/>
    <xf numFmtId="0" fontId="9" fillId="0" borderId="9" xfId="0" applyFont="1" applyBorder="1"/>
    <xf numFmtId="165" fontId="9" fillId="0" borderId="9" xfId="1" applyNumberFormat="1" applyFont="1" applyBorder="1"/>
    <xf numFmtId="0" fontId="0" fillId="0" borderId="15" xfId="0" applyBorder="1"/>
    <xf numFmtId="0" fontId="0" fillId="0" borderId="14" xfId="0" applyBorder="1"/>
    <xf numFmtId="0" fontId="6" fillId="6" borderId="14" xfId="0" applyFont="1" applyFill="1" applyBorder="1"/>
    <xf numFmtId="0" fontId="6" fillId="6" borderId="16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165" fontId="10" fillId="6" borderId="9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2" fillId="5" borderId="3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165" fontId="14" fillId="4" borderId="4" xfId="1" applyNumberFormat="1" applyFont="1" applyFill="1" applyBorder="1" applyAlignment="1">
      <alignment horizontal="right" vertical="center"/>
    </xf>
    <xf numFmtId="165" fontId="14" fillId="4" borderId="1" xfId="1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left" vertical="center"/>
    </xf>
    <xf numFmtId="165" fontId="13" fillId="2" borderId="42" xfId="1" applyNumberFormat="1" applyFont="1" applyFill="1" applyBorder="1" applyAlignment="1">
      <alignment horizontal="right" vertical="center"/>
    </xf>
    <xf numFmtId="165" fontId="13" fillId="2" borderId="7" xfId="1" applyNumberFormat="1" applyFont="1" applyFill="1" applyBorder="1" applyAlignment="1">
      <alignment horizontal="right" vertical="center"/>
    </xf>
    <xf numFmtId="165" fontId="13" fillId="2" borderId="30" xfId="1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165" fontId="13" fillId="2" borderId="43" xfId="1" applyNumberFormat="1" applyFont="1" applyFill="1" applyBorder="1" applyAlignment="1">
      <alignment horizontal="right" vertical="center"/>
    </xf>
    <xf numFmtId="165" fontId="13" fillId="2" borderId="8" xfId="1" applyNumberFormat="1" applyFont="1" applyFill="1" applyBorder="1" applyAlignment="1">
      <alignment horizontal="right" vertical="center"/>
    </xf>
    <xf numFmtId="3" fontId="0" fillId="0" borderId="0" xfId="0" applyNumberFormat="1"/>
    <xf numFmtId="165" fontId="0" fillId="0" borderId="0" xfId="0" applyNumberFormat="1"/>
    <xf numFmtId="165" fontId="0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2638424</xdr:colOff>
      <xdr:row>2</xdr:row>
      <xdr:rowOff>60408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E973155-3E62-4E54-BB54-A55DFAB24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8424" cy="384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S26"/>
  <sheetViews>
    <sheetView showGridLines="0" workbookViewId="0">
      <selection activeCell="V22" sqref="V22:W25"/>
    </sheetView>
  </sheetViews>
  <sheetFormatPr defaultRowHeight="12.75" x14ac:dyDescent="0.2"/>
  <cols>
    <col min="2" max="2" width="2.140625" bestFit="1" customWidth="1"/>
    <col min="3" max="3" width="14.140625" customWidth="1"/>
    <col min="5" max="5" width="14.28515625" hidden="1" customWidth="1"/>
    <col min="6" max="6" width="17.28515625" hidden="1" customWidth="1"/>
    <col min="7" max="7" width="15.42578125" hidden="1" customWidth="1"/>
    <col min="8" max="8" width="13.140625" hidden="1" customWidth="1"/>
    <col min="9" max="10" width="14.28515625" hidden="1" customWidth="1"/>
    <col min="11" max="11" width="6.7109375" hidden="1" customWidth="1"/>
    <col min="12" max="12" width="14.28515625" hidden="1" customWidth="1"/>
    <col min="13" max="13" width="17.28515625" hidden="1" customWidth="1"/>
    <col min="14" max="14" width="15.42578125" hidden="1" customWidth="1"/>
    <col min="15" max="15" width="5.5703125" hidden="1" customWidth="1"/>
    <col min="16" max="17" width="15.42578125" hidden="1" customWidth="1"/>
    <col min="18" max="20" width="9.28515625" hidden="1" customWidth="1"/>
    <col min="21" max="21" width="30.42578125" bestFit="1" customWidth="1"/>
    <col min="22" max="22" width="14.28515625" bestFit="1" customWidth="1"/>
    <col min="23" max="23" width="15.42578125" bestFit="1" customWidth="1"/>
    <col min="24" max="24" width="14.28515625" bestFit="1" customWidth="1"/>
    <col min="25" max="25" width="15.42578125" bestFit="1" customWidth="1"/>
    <col min="26" max="26" width="14.28515625" bestFit="1" customWidth="1"/>
    <col min="27" max="27" width="5.5703125" bestFit="1" customWidth="1"/>
    <col min="28" max="28" width="9.28515625" customWidth="1"/>
    <col min="29" max="29" width="13.140625" hidden="1" customWidth="1"/>
    <col min="30" max="30" width="14.28515625" hidden="1" customWidth="1"/>
    <col min="31" max="31" width="13.140625" hidden="1" customWidth="1"/>
    <col min="32" max="33" width="14.28515625" hidden="1" customWidth="1"/>
    <col min="34" max="34" width="15.85546875" hidden="1" customWidth="1"/>
    <col min="35" max="35" width="12.5703125" hidden="1" customWidth="1"/>
    <col min="36" max="36" width="11.5703125" hidden="1" customWidth="1"/>
    <col min="37" max="37" width="14.28515625" hidden="1" customWidth="1"/>
    <col min="38" max="38" width="13.140625" hidden="1" customWidth="1"/>
    <col min="39" max="41" width="14.28515625" hidden="1" customWidth="1"/>
    <col min="42" max="42" width="11.85546875" hidden="1" customWidth="1"/>
    <col min="43" max="44" width="5.5703125" hidden="1" customWidth="1"/>
    <col min="45" max="45" width="16" hidden="1" customWidth="1"/>
    <col min="46" max="46" width="0" hidden="1" customWidth="1"/>
  </cols>
  <sheetData>
    <row r="1" spans="1:45" ht="22.5" x14ac:dyDescent="0.2">
      <c r="A1" s="1" t="s">
        <v>0</v>
      </c>
    </row>
    <row r="3" spans="1:45" x14ac:dyDescent="0.2">
      <c r="A3" s="97" t="s">
        <v>1</v>
      </c>
      <c r="B3" s="97" t="s">
        <v>2</v>
      </c>
      <c r="C3" s="97"/>
      <c r="D3" s="97" t="s">
        <v>3</v>
      </c>
      <c r="E3" s="99" t="s">
        <v>4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3" t="s">
        <v>5</v>
      </c>
    </row>
    <row r="4" spans="1:45" ht="13.5" thickBot="1" x14ac:dyDescent="0.25">
      <c r="A4" s="97"/>
      <c r="B4" s="97"/>
      <c r="C4" s="97"/>
      <c r="D4" s="97"/>
      <c r="E4" s="100" t="s">
        <v>6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1"/>
      <c r="AM4" s="101"/>
      <c r="AN4" s="101"/>
      <c r="AO4" s="101"/>
      <c r="AP4" s="101"/>
      <c r="AQ4" s="101"/>
      <c r="AR4" s="101"/>
      <c r="AS4" s="4" t="s">
        <v>7</v>
      </c>
    </row>
    <row r="5" spans="1:45" ht="12.75" customHeight="1" x14ac:dyDescent="0.2">
      <c r="A5" s="97"/>
      <c r="B5" s="97"/>
      <c r="C5" s="97"/>
      <c r="D5" s="2" t="s">
        <v>8</v>
      </c>
      <c r="E5" s="100" t="s">
        <v>9</v>
      </c>
      <c r="F5" s="100"/>
      <c r="G5" s="100"/>
      <c r="H5" s="100"/>
      <c r="I5" s="100"/>
      <c r="J5" s="100"/>
      <c r="K5" s="100"/>
      <c r="L5" s="100" t="s">
        <v>10</v>
      </c>
      <c r="M5" s="100"/>
      <c r="N5" s="100"/>
      <c r="O5" s="100"/>
      <c r="P5" s="100"/>
      <c r="Q5" s="100"/>
      <c r="R5" s="100"/>
      <c r="S5" s="100"/>
      <c r="T5" s="100"/>
      <c r="U5" s="100" t="s">
        <v>11</v>
      </c>
      <c r="V5" s="100"/>
      <c r="W5" s="100"/>
      <c r="X5" s="100"/>
      <c r="Y5" s="100"/>
      <c r="Z5" s="100"/>
      <c r="AA5" s="100"/>
      <c r="AB5" s="100"/>
      <c r="AC5" s="100" t="s">
        <v>12</v>
      </c>
      <c r="AD5" s="100"/>
      <c r="AE5" s="100"/>
      <c r="AF5" s="100"/>
      <c r="AG5" s="100"/>
      <c r="AH5" s="100"/>
      <c r="AI5" s="100"/>
      <c r="AJ5" s="100"/>
      <c r="AK5" s="100"/>
      <c r="AL5" s="102" t="s">
        <v>13</v>
      </c>
      <c r="AM5" s="103"/>
      <c r="AN5" s="103"/>
      <c r="AO5" s="103"/>
      <c r="AP5" s="103"/>
      <c r="AQ5" s="103"/>
      <c r="AR5" s="104"/>
      <c r="AS5" s="29" t="s">
        <v>7</v>
      </c>
    </row>
    <row r="6" spans="1:45" ht="12.75" customHeight="1" thickBot="1" x14ac:dyDescent="0.25">
      <c r="A6" s="97"/>
      <c r="B6" s="98"/>
      <c r="C6" s="98"/>
      <c r="D6" s="36" t="s">
        <v>14</v>
      </c>
      <c r="E6" s="37" t="s">
        <v>15</v>
      </c>
      <c r="F6" s="37" t="s">
        <v>16</v>
      </c>
      <c r="G6" s="37" t="s">
        <v>17</v>
      </c>
      <c r="H6" s="37" t="s">
        <v>18</v>
      </c>
      <c r="I6" s="37" t="s">
        <v>19</v>
      </c>
      <c r="J6" s="37" t="s">
        <v>20</v>
      </c>
      <c r="K6" s="37" t="s">
        <v>21</v>
      </c>
      <c r="L6" s="37" t="s">
        <v>15</v>
      </c>
      <c r="M6" s="37" t="s">
        <v>16</v>
      </c>
      <c r="N6" s="37" t="s">
        <v>22</v>
      </c>
      <c r="O6" s="37" t="s">
        <v>23</v>
      </c>
      <c r="P6" s="37" t="s">
        <v>17</v>
      </c>
      <c r="Q6" s="37" t="s">
        <v>19</v>
      </c>
      <c r="R6" s="37" t="s">
        <v>20</v>
      </c>
      <c r="S6" s="37" t="s">
        <v>21</v>
      </c>
      <c r="T6" s="37" t="s">
        <v>24</v>
      </c>
      <c r="U6" s="37" t="s">
        <v>15</v>
      </c>
      <c r="V6" s="37" t="s">
        <v>25</v>
      </c>
      <c r="W6" s="37" t="s">
        <v>16</v>
      </c>
      <c r="X6" s="37" t="s">
        <v>18</v>
      </c>
      <c r="Y6" s="37" t="s">
        <v>19</v>
      </c>
      <c r="Z6" s="37" t="s">
        <v>20</v>
      </c>
      <c r="AA6" s="37" t="s">
        <v>21</v>
      </c>
      <c r="AB6" s="37" t="s">
        <v>26</v>
      </c>
      <c r="AC6" s="37" t="s">
        <v>15</v>
      </c>
      <c r="AD6" s="37" t="s">
        <v>16</v>
      </c>
      <c r="AE6" s="37" t="s">
        <v>22</v>
      </c>
      <c r="AF6" s="37" t="s">
        <v>17</v>
      </c>
      <c r="AG6" s="37" t="s">
        <v>19</v>
      </c>
      <c r="AH6" s="37" t="s">
        <v>20</v>
      </c>
      <c r="AI6" s="37" t="s">
        <v>27</v>
      </c>
      <c r="AJ6" s="37" t="s">
        <v>21</v>
      </c>
      <c r="AK6" s="37" t="s">
        <v>26</v>
      </c>
      <c r="AL6" s="38" t="s">
        <v>15</v>
      </c>
      <c r="AM6" s="37" t="s">
        <v>16</v>
      </c>
      <c r="AN6" s="37" t="s">
        <v>28</v>
      </c>
      <c r="AO6" s="37" t="s">
        <v>19</v>
      </c>
      <c r="AP6" s="37" t="s">
        <v>20</v>
      </c>
      <c r="AQ6" s="37" t="s">
        <v>27</v>
      </c>
      <c r="AR6" s="39" t="s">
        <v>21</v>
      </c>
      <c r="AS6" s="40" t="s">
        <v>7</v>
      </c>
    </row>
    <row r="7" spans="1:45" ht="12.75" customHeight="1" x14ac:dyDescent="0.2">
      <c r="A7" s="89" t="s">
        <v>29</v>
      </c>
      <c r="B7" s="41" t="s">
        <v>30</v>
      </c>
      <c r="C7" s="42" t="s">
        <v>31</v>
      </c>
      <c r="D7" s="42" t="s">
        <v>32</v>
      </c>
      <c r="E7" s="43"/>
      <c r="F7" s="43">
        <v>190089900</v>
      </c>
      <c r="G7" s="43"/>
      <c r="H7" s="43"/>
      <c r="I7" s="43"/>
      <c r="J7" s="43"/>
      <c r="K7" s="43"/>
      <c r="L7" s="43">
        <v>233072</v>
      </c>
      <c r="M7" s="43">
        <v>172151395</v>
      </c>
      <c r="N7" s="43"/>
      <c r="O7" s="43"/>
      <c r="P7" s="43"/>
      <c r="Q7" s="43"/>
      <c r="R7" s="43"/>
      <c r="S7" s="43"/>
      <c r="T7" s="43"/>
      <c r="U7" s="43">
        <v>149746228</v>
      </c>
      <c r="V7" s="43"/>
      <c r="W7" s="43"/>
      <c r="X7" s="43">
        <v>0</v>
      </c>
      <c r="Y7" s="43"/>
      <c r="Z7" s="43"/>
      <c r="AA7" s="43"/>
      <c r="AB7" s="43"/>
      <c r="AC7" s="44">
        <v>651314</v>
      </c>
      <c r="AD7" s="44">
        <v>141332980</v>
      </c>
      <c r="AE7" s="44"/>
      <c r="AF7" s="44"/>
      <c r="AG7" s="44"/>
      <c r="AH7" s="44"/>
      <c r="AI7" s="44"/>
      <c r="AJ7" s="44"/>
      <c r="AK7" s="44"/>
      <c r="AL7" s="45">
        <v>641972</v>
      </c>
      <c r="AM7" s="44">
        <v>115999710</v>
      </c>
      <c r="AN7" s="44"/>
      <c r="AO7" s="44"/>
      <c r="AP7" s="44"/>
      <c r="AQ7" s="44"/>
      <c r="AR7" s="46"/>
      <c r="AS7" s="47">
        <v>770846571</v>
      </c>
    </row>
    <row r="8" spans="1:45" x14ac:dyDescent="0.2">
      <c r="A8" s="89"/>
      <c r="B8" s="90" t="s">
        <v>32</v>
      </c>
      <c r="C8" s="92" t="s">
        <v>33</v>
      </c>
      <c r="D8" s="5" t="s">
        <v>34</v>
      </c>
      <c r="E8" s="6">
        <v>4200992</v>
      </c>
      <c r="F8" s="6">
        <v>43332036</v>
      </c>
      <c r="G8" s="6"/>
      <c r="H8" s="6"/>
      <c r="I8" s="6"/>
      <c r="J8" s="6"/>
      <c r="K8" s="6"/>
      <c r="L8" s="6">
        <v>669841.00000000105</v>
      </c>
      <c r="M8" s="6">
        <v>31951980</v>
      </c>
      <c r="N8" s="6"/>
      <c r="O8" s="6"/>
      <c r="P8" s="6"/>
      <c r="Q8" s="6"/>
      <c r="R8" s="6"/>
      <c r="S8" s="6"/>
      <c r="T8" s="6"/>
      <c r="U8" s="6">
        <v>1885654</v>
      </c>
      <c r="V8" s="6"/>
      <c r="W8" s="6">
        <v>33668641</v>
      </c>
      <c r="X8" s="6"/>
      <c r="Y8" s="6"/>
      <c r="Z8" s="6"/>
      <c r="AA8" s="6"/>
      <c r="AB8" s="6"/>
      <c r="AC8" s="27">
        <v>166517</v>
      </c>
      <c r="AD8" s="27">
        <v>31565627</v>
      </c>
      <c r="AE8" s="27"/>
      <c r="AF8" s="27"/>
      <c r="AG8" s="27"/>
      <c r="AH8" s="27"/>
      <c r="AI8" s="27"/>
      <c r="AJ8" s="27"/>
      <c r="AK8" s="27"/>
      <c r="AL8" s="31">
        <v>147686</v>
      </c>
      <c r="AM8" s="27">
        <v>26168877</v>
      </c>
      <c r="AN8" s="27"/>
      <c r="AO8" s="27"/>
      <c r="AP8" s="27"/>
      <c r="AQ8" s="27"/>
      <c r="AR8" s="32"/>
      <c r="AS8" s="48">
        <v>173757851</v>
      </c>
    </row>
    <row r="9" spans="1:45" ht="13.5" thickBot="1" x14ac:dyDescent="0.25">
      <c r="A9" s="89"/>
      <c r="B9" s="91"/>
      <c r="C9" s="93"/>
      <c r="D9" s="49" t="s">
        <v>32</v>
      </c>
      <c r="E9" s="50">
        <v>12234126</v>
      </c>
      <c r="F9" s="50">
        <v>783959435</v>
      </c>
      <c r="G9" s="50">
        <v>365059013</v>
      </c>
      <c r="H9" s="50"/>
      <c r="I9" s="50"/>
      <c r="J9" s="50"/>
      <c r="K9" s="50"/>
      <c r="L9" s="50">
        <v>3026912</v>
      </c>
      <c r="M9" s="50">
        <v>666072469</v>
      </c>
      <c r="N9" s="50">
        <v>101586571</v>
      </c>
      <c r="O9" s="50">
        <v>0</v>
      </c>
      <c r="P9" s="50">
        <v>172384467</v>
      </c>
      <c r="Q9" s="50"/>
      <c r="R9" s="50"/>
      <c r="S9" s="50"/>
      <c r="T9" s="50">
        <v>44291270</v>
      </c>
      <c r="U9" s="50">
        <v>294106609</v>
      </c>
      <c r="V9" s="50"/>
      <c r="W9" s="50">
        <v>663228267</v>
      </c>
      <c r="X9" s="50">
        <v>-2.2118911147117598E-9</v>
      </c>
      <c r="Y9" s="50"/>
      <c r="Z9" s="50"/>
      <c r="AA9" s="50"/>
      <c r="AB9" s="50"/>
      <c r="AC9" s="51">
        <v>35617304</v>
      </c>
      <c r="AD9" s="51">
        <v>551273259</v>
      </c>
      <c r="AE9" s="51">
        <v>83288894</v>
      </c>
      <c r="AF9" s="51">
        <v>141984294</v>
      </c>
      <c r="AG9" s="51"/>
      <c r="AH9" s="51"/>
      <c r="AI9" s="51"/>
      <c r="AJ9" s="51"/>
      <c r="AK9" s="51"/>
      <c r="AL9" s="52">
        <v>5836111</v>
      </c>
      <c r="AM9" s="51">
        <v>447419376</v>
      </c>
      <c r="AN9" s="51">
        <v>209443000</v>
      </c>
      <c r="AO9" s="51"/>
      <c r="AP9" s="51"/>
      <c r="AQ9" s="51"/>
      <c r="AR9" s="53"/>
      <c r="AS9" s="54">
        <v>4580811377</v>
      </c>
    </row>
    <row r="10" spans="1:45" x14ac:dyDescent="0.2">
      <c r="A10" s="89"/>
      <c r="B10" s="92" t="s">
        <v>35</v>
      </c>
      <c r="C10" s="92" t="s">
        <v>36</v>
      </c>
      <c r="D10" s="5" t="s">
        <v>37</v>
      </c>
      <c r="E10" s="6">
        <v>1160000</v>
      </c>
      <c r="F10" s="6">
        <v>24594210</v>
      </c>
      <c r="G10" s="6"/>
      <c r="H10" s="6"/>
      <c r="I10" s="6">
        <v>30144001</v>
      </c>
      <c r="J10" s="6"/>
      <c r="K10" s="6"/>
      <c r="L10" s="6">
        <v>9294653</v>
      </c>
      <c r="M10" s="6">
        <v>56202079</v>
      </c>
      <c r="N10" s="6"/>
      <c r="O10" s="6"/>
      <c r="P10" s="6"/>
      <c r="Q10" s="6">
        <v>15000000</v>
      </c>
      <c r="R10" s="6"/>
      <c r="S10" s="6"/>
      <c r="T10" s="6"/>
      <c r="U10" s="6">
        <v>15659702</v>
      </c>
      <c r="V10" s="6"/>
      <c r="W10" s="6">
        <v>63133210</v>
      </c>
      <c r="X10" s="6"/>
      <c r="Y10" s="6">
        <v>15000000</v>
      </c>
      <c r="Z10" s="6"/>
      <c r="AA10" s="6"/>
      <c r="AB10" s="6"/>
      <c r="AC10" s="27">
        <v>14350088</v>
      </c>
      <c r="AD10" s="27">
        <v>48736569</v>
      </c>
      <c r="AE10" s="27"/>
      <c r="AF10" s="27"/>
      <c r="AG10" s="27">
        <v>44500000</v>
      </c>
      <c r="AH10" s="27"/>
      <c r="AI10" s="27">
        <v>0</v>
      </c>
      <c r="AJ10" s="27"/>
      <c r="AK10" s="27"/>
      <c r="AL10" s="31">
        <v>23000000</v>
      </c>
      <c r="AM10" s="27">
        <v>32977358</v>
      </c>
      <c r="AN10" s="27"/>
      <c r="AO10" s="27">
        <v>45500000</v>
      </c>
      <c r="AP10" s="27"/>
      <c r="AQ10" s="27">
        <v>1.39698386192322E-9</v>
      </c>
      <c r="AR10" s="32"/>
      <c r="AS10" s="30">
        <v>439251870</v>
      </c>
    </row>
    <row r="11" spans="1:45" ht="13.5" thickBot="1" x14ac:dyDescent="0.25">
      <c r="A11" s="89"/>
      <c r="B11" s="94"/>
      <c r="C11" s="94"/>
      <c r="D11" s="55" t="s">
        <v>34</v>
      </c>
      <c r="E11" s="56">
        <v>30798243</v>
      </c>
      <c r="F11" s="56">
        <v>105851882</v>
      </c>
      <c r="G11" s="56"/>
      <c r="H11" s="56"/>
      <c r="I11" s="56">
        <v>57742359</v>
      </c>
      <c r="J11" s="56">
        <v>14128818</v>
      </c>
      <c r="K11" s="56">
        <v>-1.6298145055770901E-9</v>
      </c>
      <c r="L11" s="56">
        <v>27403380</v>
      </c>
      <c r="M11" s="56">
        <v>189125321</v>
      </c>
      <c r="N11" s="56"/>
      <c r="O11" s="56"/>
      <c r="P11" s="56"/>
      <c r="Q11" s="56">
        <v>146675379</v>
      </c>
      <c r="R11" s="56">
        <v>15951840</v>
      </c>
      <c r="S11" s="56">
        <v>0</v>
      </c>
      <c r="T11" s="56"/>
      <c r="U11" s="56">
        <v>27692854</v>
      </c>
      <c r="V11" s="56">
        <v>4030362</v>
      </c>
      <c r="W11" s="56">
        <v>102145342</v>
      </c>
      <c r="X11" s="56"/>
      <c r="Y11" s="56">
        <v>265478353</v>
      </c>
      <c r="Z11" s="56">
        <v>12628406</v>
      </c>
      <c r="AA11" s="56">
        <v>5.6934368330985299E-9</v>
      </c>
      <c r="AB11" s="56">
        <v>0</v>
      </c>
      <c r="AC11" s="57">
        <v>25639146</v>
      </c>
      <c r="AD11" s="57">
        <v>95568950</v>
      </c>
      <c r="AE11" s="57"/>
      <c r="AF11" s="57"/>
      <c r="AG11" s="57">
        <v>342221520</v>
      </c>
      <c r="AH11" s="57">
        <v>12568423</v>
      </c>
      <c r="AI11" s="57">
        <v>2.9685907065868398E-9</v>
      </c>
      <c r="AJ11" s="57">
        <v>-1.12631823867559E-8</v>
      </c>
      <c r="AK11" s="57">
        <v>1.0768417268991499E-9</v>
      </c>
      <c r="AL11" s="58">
        <v>16257407</v>
      </c>
      <c r="AM11" s="57">
        <v>91452837</v>
      </c>
      <c r="AN11" s="57"/>
      <c r="AO11" s="57">
        <v>274978632</v>
      </c>
      <c r="AP11" s="57">
        <v>4550044</v>
      </c>
      <c r="AQ11" s="57">
        <v>-5.5879354476928703E-9</v>
      </c>
      <c r="AR11" s="59">
        <v>3.0549927032552701E-9</v>
      </c>
      <c r="AS11" s="60">
        <v>1862889498</v>
      </c>
    </row>
    <row r="12" spans="1:45" x14ac:dyDescent="0.2">
      <c r="A12" s="89"/>
      <c r="B12" s="95" t="s">
        <v>38</v>
      </c>
      <c r="C12" s="96" t="s">
        <v>39</v>
      </c>
      <c r="D12" s="42" t="s">
        <v>37</v>
      </c>
      <c r="E12" s="43"/>
      <c r="F12" s="43"/>
      <c r="G12" s="43"/>
      <c r="H12" s="43">
        <v>2200000</v>
      </c>
      <c r="I12" s="43"/>
      <c r="J12" s="43"/>
      <c r="K12" s="43"/>
      <c r="L12" s="43">
        <v>1500000</v>
      </c>
      <c r="M12" s="43"/>
      <c r="N12" s="43"/>
      <c r="O12" s="43"/>
      <c r="P12" s="43"/>
      <c r="Q12" s="43"/>
      <c r="R12" s="43"/>
      <c r="S12" s="43"/>
      <c r="T12" s="43"/>
      <c r="U12" s="43">
        <v>1400000</v>
      </c>
      <c r="V12" s="43"/>
      <c r="W12" s="43"/>
      <c r="X12" s="43"/>
      <c r="Y12" s="43"/>
      <c r="Z12" s="43"/>
      <c r="AA12" s="43"/>
      <c r="AB12" s="43"/>
      <c r="AC12" s="44">
        <v>4500000</v>
      </c>
      <c r="AD12" s="44"/>
      <c r="AE12" s="44"/>
      <c r="AF12" s="44"/>
      <c r="AG12" s="44"/>
      <c r="AH12" s="44"/>
      <c r="AI12" s="44"/>
      <c r="AJ12" s="44"/>
      <c r="AK12" s="44"/>
      <c r="AL12" s="45"/>
      <c r="AM12" s="44"/>
      <c r="AN12" s="44"/>
      <c r="AO12" s="44"/>
      <c r="AP12" s="44"/>
      <c r="AQ12" s="44"/>
      <c r="AR12" s="46"/>
      <c r="AS12" s="47">
        <v>9600000</v>
      </c>
    </row>
    <row r="13" spans="1:45" ht="13.5" thickBot="1" x14ac:dyDescent="0.25">
      <c r="A13" s="89"/>
      <c r="B13" s="91"/>
      <c r="C13" s="93"/>
      <c r="D13" s="49" t="s">
        <v>34</v>
      </c>
      <c r="E13" s="50"/>
      <c r="F13" s="50"/>
      <c r="G13" s="50"/>
      <c r="H13" s="50">
        <v>2150000</v>
      </c>
      <c r="I13" s="50"/>
      <c r="J13" s="50"/>
      <c r="K13" s="50"/>
      <c r="L13" s="50">
        <v>850000</v>
      </c>
      <c r="M13" s="50"/>
      <c r="N13" s="50"/>
      <c r="O13" s="50"/>
      <c r="P13" s="50"/>
      <c r="Q13" s="50"/>
      <c r="R13" s="50"/>
      <c r="S13" s="50"/>
      <c r="T13" s="50"/>
      <c r="U13" s="50">
        <v>2624600</v>
      </c>
      <c r="V13" s="50"/>
      <c r="W13" s="50"/>
      <c r="X13" s="50"/>
      <c r="Y13" s="50"/>
      <c r="Z13" s="50"/>
      <c r="AA13" s="50"/>
      <c r="AB13" s="50"/>
      <c r="AC13" s="51">
        <v>1486000</v>
      </c>
      <c r="AD13" s="51"/>
      <c r="AE13" s="51"/>
      <c r="AF13" s="51"/>
      <c r="AG13" s="51"/>
      <c r="AH13" s="51"/>
      <c r="AI13" s="51"/>
      <c r="AJ13" s="51"/>
      <c r="AK13" s="51"/>
      <c r="AL13" s="52"/>
      <c r="AM13" s="51"/>
      <c r="AN13" s="51"/>
      <c r="AO13" s="51"/>
      <c r="AP13" s="51"/>
      <c r="AQ13" s="51"/>
      <c r="AR13" s="53"/>
      <c r="AS13" s="54">
        <v>7110600</v>
      </c>
    </row>
    <row r="14" spans="1:45" ht="13.5" thickBot="1" x14ac:dyDescent="0.25">
      <c r="A14" s="7" t="s">
        <v>5</v>
      </c>
      <c r="B14" s="86" t="s">
        <v>7</v>
      </c>
      <c r="C14" s="86"/>
      <c r="D14" s="8" t="s">
        <v>7</v>
      </c>
      <c r="E14" s="9">
        <v>48393361</v>
      </c>
      <c r="F14" s="9">
        <v>1147827463</v>
      </c>
      <c r="G14" s="9">
        <v>365059013</v>
      </c>
      <c r="H14" s="9">
        <v>4350000</v>
      </c>
      <c r="I14" s="9">
        <v>87886360</v>
      </c>
      <c r="J14" s="9">
        <v>14128818</v>
      </c>
      <c r="K14" s="9">
        <v>-1.6298145055770901E-9</v>
      </c>
      <c r="L14" s="9">
        <v>42977858</v>
      </c>
      <c r="M14" s="9">
        <v>1115503244</v>
      </c>
      <c r="N14" s="9">
        <v>101586571</v>
      </c>
      <c r="O14" s="9">
        <v>0</v>
      </c>
      <c r="P14" s="9">
        <v>172384467</v>
      </c>
      <c r="Q14" s="9">
        <v>161675379</v>
      </c>
      <c r="R14" s="9">
        <v>15951840</v>
      </c>
      <c r="S14" s="9">
        <v>0</v>
      </c>
      <c r="T14" s="9">
        <v>44291270</v>
      </c>
      <c r="U14" s="9">
        <v>493115647</v>
      </c>
      <c r="V14" s="9">
        <v>4030362</v>
      </c>
      <c r="W14" s="9">
        <v>862175460</v>
      </c>
      <c r="X14" s="9">
        <v>-2.2118911147117598E-9</v>
      </c>
      <c r="Y14" s="9">
        <v>280478353</v>
      </c>
      <c r="Z14" s="9">
        <v>12628406</v>
      </c>
      <c r="AA14" s="9">
        <v>5.6934368330985299E-9</v>
      </c>
      <c r="AB14" s="9">
        <v>0</v>
      </c>
      <c r="AC14" s="28">
        <v>82410369</v>
      </c>
      <c r="AD14" s="28">
        <v>868477385</v>
      </c>
      <c r="AE14" s="28">
        <v>83288894</v>
      </c>
      <c r="AF14" s="28">
        <v>141984294</v>
      </c>
      <c r="AG14" s="28">
        <v>386721520</v>
      </c>
      <c r="AH14" s="28">
        <v>12568423</v>
      </c>
      <c r="AI14" s="28">
        <v>2.9685907065868398E-9</v>
      </c>
      <c r="AJ14" s="28">
        <v>-1.12631823867559E-8</v>
      </c>
      <c r="AK14" s="28">
        <v>1.0768417268991499E-9</v>
      </c>
      <c r="AL14" s="33">
        <v>45883176</v>
      </c>
      <c r="AM14" s="34">
        <v>714018158</v>
      </c>
      <c r="AN14" s="34">
        <v>209443000</v>
      </c>
      <c r="AO14" s="34">
        <v>320478632</v>
      </c>
      <c r="AP14" s="34">
        <v>4550044</v>
      </c>
      <c r="AQ14" s="34">
        <v>-4.19095158576965E-9</v>
      </c>
      <c r="AR14" s="35">
        <v>3.0549927032552701E-9</v>
      </c>
      <c r="AS14" s="30">
        <v>7844267767</v>
      </c>
    </row>
    <row r="20" spans="21:24" ht="15" x14ac:dyDescent="0.25">
      <c r="V20" s="87">
        <v>2013</v>
      </c>
      <c r="W20" s="87"/>
      <c r="X20" s="88"/>
    </row>
    <row r="21" spans="21:24" ht="15" x14ac:dyDescent="0.25">
      <c r="V21" s="10" t="s">
        <v>45</v>
      </c>
      <c r="W21" s="10" t="s">
        <v>46</v>
      </c>
      <c r="X21" s="17" t="s">
        <v>5</v>
      </c>
    </row>
    <row r="22" spans="21:24" x14ac:dyDescent="0.2">
      <c r="U22" s="11" t="s">
        <v>41</v>
      </c>
      <c r="V22" s="12">
        <f>U7+U8+U9+W7+W8+W9</f>
        <v>1142635399</v>
      </c>
      <c r="W22" s="12">
        <v>0</v>
      </c>
      <c r="X22" s="18">
        <f>V22+W22</f>
        <v>1142635399</v>
      </c>
    </row>
    <row r="23" spans="21:24" x14ac:dyDescent="0.2">
      <c r="U23" s="13" t="s">
        <v>42</v>
      </c>
      <c r="V23" s="14">
        <f>U11+V11+W11</f>
        <v>133868558</v>
      </c>
      <c r="W23" s="14">
        <f>Y11+Z11</f>
        <v>278106759</v>
      </c>
      <c r="X23" s="25">
        <f t="shared" ref="X23:X25" si="0">V23+W23</f>
        <v>411975317</v>
      </c>
    </row>
    <row r="24" spans="21:24" x14ac:dyDescent="0.2">
      <c r="U24" s="13" t="s">
        <v>43</v>
      </c>
      <c r="V24" s="14">
        <f>U10+W10</f>
        <v>78792912</v>
      </c>
      <c r="W24" s="14">
        <f>Y10</f>
        <v>15000000</v>
      </c>
      <c r="X24" s="18">
        <f t="shared" si="0"/>
        <v>93792912</v>
      </c>
    </row>
    <row r="25" spans="21:24" x14ac:dyDescent="0.2">
      <c r="U25" s="11" t="s">
        <v>44</v>
      </c>
      <c r="V25" s="12">
        <f>U12+U13</f>
        <v>4024600</v>
      </c>
      <c r="W25" s="12"/>
      <c r="X25" s="25">
        <f t="shared" si="0"/>
        <v>4024600</v>
      </c>
    </row>
    <row r="26" spans="21:24" ht="15" x14ac:dyDescent="0.25">
      <c r="V26" s="15">
        <f>SUM(V22:V25)</f>
        <v>1359321469</v>
      </c>
      <c r="W26" s="15">
        <f t="shared" ref="W26:X26" si="1">SUM(W22:W25)</f>
        <v>293106759</v>
      </c>
      <c r="X26" s="26">
        <f t="shared" si="1"/>
        <v>1652428228</v>
      </c>
    </row>
  </sheetData>
  <mergeCells count="19">
    <mergeCell ref="A3:A6"/>
    <mergeCell ref="B3:C6"/>
    <mergeCell ref="D3:D4"/>
    <mergeCell ref="E3:AR3"/>
    <mergeCell ref="E4:AR4"/>
    <mergeCell ref="E5:K5"/>
    <mergeCell ref="L5:T5"/>
    <mergeCell ref="U5:AB5"/>
    <mergeCell ref="AC5:AK5"/>
    <mergeCell ref="AL5:AR5"/>
    <mergeCell ref="B14:C14"/>
    <mergeCell ref="V20:X20"/>
    <mergeCell ref="A7:A13"/>
    <mergeCell ref="B8:B9"/>
    <mergeCell ref="C8:C9"/>
    <mergeCell ref="B10:B11"/>
    <mergeCell ref="C10:C11"/>
    <mergeCell ref="B12:B13"/>
    <mergeCell ref="C12:C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4:J43"/>
  <sheetViews>
    <sheetView showGridLines="0" tabSelected="1" zoomScaleNormal="100" workbookViewId="0">
      <selection activeCell="E20" sqref="E20"/>
    </sheetView>
  </sheetViews>
  <sheetFormatPr defaultRowHeight="12.75" x14ac:dyDescent="0.2"/>
  <cols>
    <col min="1" max="1" width="52.28515625" customWidth="1"/>
    <col min="2" max="2" width="15.7109375" bestFit="1" customWidth="1"/>
    <col min="3" max="3" width="14.7109375" customWidth="1"/>
    <col min="4" max="4" width="15.7109375" bestFit="1" customWidth="1"/>
    <col min="5" max="5" width="14.28515625" bestFit="1" customWidth="1"/>
    <col min="6" max="6" width="12.85546875" customWidth="1"/>
    <col min="7" max="8" width="14.28515625" bestFit="1" customWidth="1"/>
    <col min="9" max="9" width="12.85546875" customWidth="1"/>
    <col min="10" max="11" width="14.28515625" bestFit="1" customWidth="1"/>
    <col min="12" max="12" width="12.85546875" customWidth="1"/>
    <col min="13" max="13" width="14" bestFit="1" customWidth="1"/>
    <col min="14" max="14" width="14.28515625" bestFit="1" customWidth="1"/>
    <col min="15" max="15" width="12.85546875" customWidth="1"/>
    <col min="16" max="17" width="14.28515625" bestFit="1" customWidth="1"/>
    <col min="18" max="18" width="12.5703125" bestFit="1" customWidth="1"/>
    <col min="19" max="20" width="15.42578125" bestFit="1" customWidth="1"/>
    <col min="21" max="48" width="9.28515625" customWidth="1"/>
  </cols>
  <sheetData>
    <row r="4" spans="1:10" ht="15.75" x14ac:dyDescent="0.25">
      <c r="A4" s="63" t="s">
        <v>63</v>
      </c>
    </row>
    <row r="5" spans="1:10" ht="15" x14ac:dyDescent="0.25">
      <c r="A5" s="105" t="s">
        <v>40</v>
      </c>
      <c r="B5" s="87" t="s">
        <v>56</v>
      </c>
      <c r="C5" s="87"/>
      <c r="D5" s="88"/>
      <c r="E5" s="107" t="s">
        <v>57</v>
      </c>
      <c r="F5" s="87"/>
      <c r="G5" s="88"/>
      <c r="H5" s="107" t="s">
        <v>58</v>
      </c>
      <c r="I5" s="87"/>
      <c r="J5" s="88"/>
    </row>
    <row r="6" spans="1:10" ht="15" x14ac:dyDescent="0.25">
      <c r="A6" s="106"/>
      <c r="B6" s="16" t="s">
        <v>45</v>
      </c>
      <c r="C6" s="16" t="s">
        <v>46</v>
      </c>
      <c r="D6" s="17" t="s">
        <v>5</v>
      </c>
      <c r="E6" s="20" t="s">
        <v>45</v>
      </c>
      <c r="F6" s="16" t="s">
        <v>46</v>
      </c>
      <c r="G6" s="17" t="s">
        <v>5</v>
      </c>
      <c r="H6" s="20" t="s">
        <v>45</v>
      </c>
      <c r="I6" s="16" t="s">
        <v>46</v>
      </c>
      <c r="J6" s="17" t="s">
        <v>5</v>
      </c>
    </row>
    <row r="7" spans="1:10" x14ac:dyDescent="0.2">
      <c r="A7" s="80" t="s">
        <v>65</v>
      </c>
      <c r="B7" s="12">
        <v>805656732</v>
      </c>
      <c r="C7" s="12">
        <v>0</v>
      </c>
      <c r="D7" s="18">
        <f>B7+C7</f>
        <v>805656732</v>
      </c>
      <c r="E7" s="21">
        <v>985880189</v>
      </c>
      <c r="F7" s="12">
        <v>0</v>
      </c>
      <c r="G7" s="18">
        <f>E7+F7</f>
        <v>985880189</v>
      </c>
      <c r="H7" s="21">
        <v>1142635399</v>
      </c>
      <c r="I7" s="12">
        <v>0</v>
      </c>
      <c r="J7" s="18">
        <f>H7+I7</f>
        <v>1142635399</v>
      </c>
    </row>
    <row r="8" spans="1:10" x14ac:dyDescent="0.2">
      <c r="A8" s="81" t="s">
        <v>42</v>
      </c>
      <c r="B8" s="14">
        <f>107710244-2000000-900000</f>
        <v>104810244</v>
      </c>
      <c r="C8" s="14">
        <v>279528676</v>
      </c>
      <c r="D8" s="25">
        <f t="shared" ref="D8:D10" si="0">B8+C8</f>
        <v>384338920</v>
      </c>
      <c r="E8" s="22">
        <v>121208096</v>
      </c>
      <c r="F8" s="14">
        <v>354789943</v>
      </c>
      <c r="G8" s="25">
        <f t="shared" ref="G8:G10" si="1">E8+F8</f>
        <v>475998039</v>
      </c>
      <c r="H8" s="22">
        <v>133868558</v>
      </c>
      <c r="I8" s="14">
        <v>278106759</v>
      </c>
      <c r="J8" s="25">
        <f t="shared" ref="J8:J10" si="2">H8+I8</f>
        <v>411975317</v>
      </c>
    </row>
    <row r="9" spans="1:10" x14ac:dyDescent="0.2">
      <c r="A9" s="81" t="s">
        <v>43</v>
      </c>
      <c r="B9" s="14">
        <f>55977358-500000-2500000-16000000</f>
        <v>36977358</v>
      </c>
      <c r="C9" s="14">
        <v>45500000</v>
      </c>
      <c r="D9" s="18">
        <f t="shared" si="0"/>
        <v>82477358</v>
      </c>
      <c r="E9" s="22">
        <f>63086657-13274829-4000000</f>
        <v>45811828</v>
      </c>
      <c r="F9" s="14">
        <v>44500000</v>
      </c>
      <c r="G9" s="25">
        <f t="shared" si="1"/>
        <v>90311828</v>
      </c>
      <c r="H9" s="22">
        <f>78792912-15000000</f>
        <v>63792912</v>
      </c>
      <c r="I9" s="14">
        <v>15000000</v>
      </c>
      <c r="J9" s="25">
        <f t="shared" si="2"/>
        <v>78792912</v>
      </c>
    </row>
    <row r="10" spans="1:10" x14ac:dyDescent="0.2">
      <c r="A10" s="80" t="s">
        <v>64</v>
      </c>
      <c r="B10" s="12">
        <v>21900000</v>
      </c>
      <c r="C10" s="12">
        <v>0</v>
      </c>
      <c r="D10" s="25">
        <f t="shared" si="0"/>
        <v>21900000</v>
      </c>
      <c r="E10" s="21">
        <v>23260829</v>
      </c>
      <c r="F10" s="12">
        <v>0</v>
      </c>
      <c r="G10" s="18">
        <f t="shared" si="1"/>
        <v>23260829</v>
      </c>
      <c r="H10" s="21">
        <f>4024600+15000000</f>
        <v>19024600</v>
      </c>
      <c r="I10" s="12">
        <v>0</v>
      </c>
      <c r="J10" s="18">
        <f t="shared" si="2"/>
        <v>19024600</v>
      </c>
    </row>
    <row r="11" spans="1:10" ht="15" x14ac:dyDescent="0.25">
      <c r="A11" s="82" t="s">
        <v>5</v>
      </c>
      <c r="B11" s="15">
        <f>SUM(B7:B10)</f>
        <v>969344334</v>
      </c>
      <c r="C11" s="15">
        <f t="shared" ref="C11:J11" si="3">SUM(C7:C10)</f>
        <v>325028676</v>
      </c>
      <c r="D11" s="26">
        <f t="shared" si="3"/>
        <v>1294373010</v>
      </c>
      <c r="E11" s="23">
        <f t="shared" si="3"/>
        <v>1176160942</v>
      </c>
      <c r="F11" s="15">
        <f>SUM(F7:F10)</f>
        <v>399289943</v>
      </c>
      <c r="G11" s="19">
        <f>SUM(G7:G10)</f>
        <v>1575450885</v>
      </c>
      <c r="H11" s="23">
        <f t="shared" si="3"/>
        <v>1359321469</v>
      </c>
      <c r="I11" s="15">
        <f t="shared" si="3"/>
        <v>293106759</v>
      </c>
      <c r="J11" s="19">
        <f t="shared" si="3"/>
        <v>1652428228</v>
      </c>
    </row>
    <row r="12" spans="1:10" x14ac:dyDescent="0.2">
      <c r="A12" s="62" t="s">
        <v>55</v>
      </c>
    </row>
    <row r="14" spans="1:10" ht="15" x14ac:dyDescent="0.25">
      <c r="A14" s="105" t="s">
        <v>40</v>
      </c>
      <c r="B14" s="87" t="s">
        <v>59</v>
      </c>
      <c r="C14" s="87"/>
      <c r="D14" s="88"/>
      <c r="E14" s="87" t="s">
        <v>60</v>
      </c>
      <c r="F14" s="87"/>
      <c r="G14" s="88"/>
      <c r="H14" s="87" t="s">
        <v>61</v>
      </c>
      <c r="I14" s="87"/>
      <c r="J14" s="88"/>
    </row>
    <row r="15" spans="1:10" ht="15" x14ac:dyDescent="0.25">
      <c r="A15" s="106"/>
      <c r="B15" s="24" t="s">
        <v>45</v>
      </c>
      <c r="C15" s="24" t="s">
        <v>46</v>
      </c>
      <c r="D15" s="83" t="s">
        <v>5</v>
      </c>
      <c r="E15" s="16" t="s">
        <v>45</v>
      </c>
      <c r="F15" s="16" t="s">
        <v>46</v>
      </c>
      <c r="G15" s="17" t="s">
        <v>5</v>
      </c>
      <c r="H15" s="24" t="s">
        <v>45</v>
      </c>
      <c r="I15" s="24" t="s">
        <v>46</v>
      </c>
      <c r="J15" s="17" t="s">
        <v>5</v>
      </c>
    </row>
    <row r="16" spans="1:10" x14ac:dyDescent="0.2">
      <c r="A16" s="80" t="s">
        <v>65</v>
      </c>
      <c r="B16" s="12">
        <v>1192367977</v>
      </c>
      <c r="C16" s="12">
        <v>0</v>
      </c>
      <c r="D16" s="18">
        <f>B16+C16</f>
        <v>1192367977</v>
      </c>
      <c r="E16" s="12">
        <v>1398875502</v>
      </c>
      <c r="F16" s="12">
        <v>0</v>
      </c>
      <c r="G16" s="18">
        <f>E16+F16</f>
        <v>1398875502</v>
      </c>
      <c r="H16" s="12">
        <v>1450691650</v>
      </c>
      <c r="I16" s="12">
        <v>0</v>
      </c>
      <c r="J16" s="18">
        <f>H16+I16</f>
        <v>1450691650</v>
      </c>
    </row>
    <row r="17" spans="1:10" x14ac:dyDescent="0.2">
      <c r="A17" s="81" t="s">
        <v>42</v>
      </c>
      <c r="B17" s="14">
        <v>216528701</v>
      </c>
      <c r="C17" s="14">
        <v>162627219</v>
      </c>
      <c r="D17" s="25">
        <f>B17+C17</f>
        <v>379155920</v>
      </c>
      <c r="E17" s="14">
        <v>136650125</v>
      </c>
      <c r="F17" s="14">
        <v>71871177</v>
      </c>
      <c r="G17" s="25">
        <f>E17+F17</f>
        <v>208521302</v>
      </c>
      <c r="H17" s="14">
        <v>137200251</v>
      </c>
      <c r="I17" s="14">
        <v>92728789</v>
      </c>
      <c r="J17" s="25">
        <f>H17+I17</f>
        <v>229929040</v>
      </c>
    </row>
    <row r="18" spans="1:10" x14ac:dyDescent="0.2">
      <c r="A18" s="81" t="s">
        <v>43</v>
      </c>
      <c r="B18" s="14">
        <f>65496732-9810288-8534951</f>
        <v>47151493</v>
      </c>
      <c r="C18" s="14">
        <v>15000000</v>
      </c>
      <c r="D18" s="25">
        <f>B18+C18</f>
        <v>62151493</v>
      </c>
      <c r="E18" s="14">
        <f>25754210-1100000</f>
        <v>24654210</v>
      </c>
      <c r="F18" s="14">
        <v>30144001</v>
      </c>
      <c r="G18" s="25">
        <f>E18+F18</f>
        <v>54798211</v>
      </c>
      <c r="H18" s="14">
        <v>8211806</v>
      </c>
      <c r="I18" s="14">
        <v>20000000</v>
      </c>
      <c r="J18" s="25">
        <f>H18+I18</f>
        <v>28211806</v>
      </c>
    </row>
    <row r="19" spans="1:10" x14ac:dyDescent="0.2">
      <c r="A19" s="80" t="s">
        <v>64</v>
      </c>
      <c r="B19" s="12">
        <f>2350000+9810288+8534951</f>
        <v>20695239</v>
      </c>
      <c r="C19" s="12">
        <v>0</v>
      </c>
      <c r="D19" s="18">
        <f>B19+C19</f>
        <v>20695239</v>
      </c>
      <c r="E19" s="12">
        <f>4350000+1100000</f>
        <v>5450000</v>
      </c>
      <c r="F19" s="12">
        <v>0</v>
      </c>
      <c r="G19" s="18">
        <f>E19+F19</f>
        <v>5450000</v>
      </c>
      <c r="H19" s="12">
        <f>3450000+19128359</f>
        <v>22578359</v>
      </c>
      <c r="I19" s="12">
        <v>0</v>
      </c>
      <c r="J19" s="25">
        <f>H19+I19</f>
        <v>22578359</v>
      </c>
    </row>
    <row r="20" spans="1:10" ht="15" x14ac:dyDescent="0.25">
      <c r="A20" s="82" t="s">
        <v>5</v>
      </c>
      <c r="B20" s="15">
        <f t="shared" ref="B20:J20" si="4">SUM(B16:B19)</f>
        <v>1476743410</v>
      </c>
      <c r="C20" s="15">
        <f t="shared" si="4"/>
        <v>177627219</v>
      </c>
      <c r="D20" s="19">
        <f t="shared" si="4"/>
        <v>1654370629</v>
      </c>
      <c r="E20" s="15">
        <f t="shared" si="4"/>
        <v>1565629837</v>
      </c>
      <c r="F20" s="15">
        <f t="shared" si="4"/>
        <v>102015178</v>
      </c>
      <c r="G20" s="19">
        <f t="shared" si="4"/>
        <v>1667645015</v>
      </c>
      <c r="H20" s="15">
        <f t="shared" si="4"/>
        <v>1618682066</v>
      </c>
      <c r="I20" s="15">
        <f t="shared" si="4"/>
        <v>112728789</v>
      </c>
      <c r="J20" s="19">
        <f t="shared" si="4"/>
        <v>1731410855</v>
      </c>
    </row>
    <row r="21" spans="1:10" x14ac:dyDescent="0.2">
      <c r="A21" s="62" t="s">
        <v>55</v>
      </c>
      <c r="B21" s="11"/>
      <c r="C21" s="11"/>
      <c r="D21" s="11"/>
      <c r="E21" s="11"/>
    </row>
    <row r="22" spans="1:10" x14ac:dyDescent="0.2">
      <c r="A22" s="62"/>
      <c r="B22" s="11"/>
      <c r="C22" s="11"/>
      <c r="D22" s="11"/>
      <c r="E22" s="11"/>
    </row>
    <row r="23" spans="1:10" x14ac:dyDescent="0.2">
      <c r="B23" s="11"/>
      <c r="C23" s="11"/>
      <c r="D23" s="11"/>
      <c r="E23" s="11"/>
    </row>
    <row r="24" spans="1:10" ht="15" x14ac:dyDescent="0.25">
      <c r="A24" s="64" t="s">
        <v>61</v>
      </c>
      <c r="B24" s="84" t="s">
        <v>45</v>
      </c>
      <c r="C24" s="84" t="s">
        <v>46</v>
      </c>
      <c r="D24" s="84" t="s">
        <v>5</v>
      </c>
      <c r="E24" s="11"/>
    </row>
    <row r="25" spans="1:10" ht="15" x14ac:dyDescent="0.25">
      <c r="A25" s="65" t="s">
        <v>41</v>
      </c>
      <c r="B25" s="66">
        <v>1450691650</v>
      </c>
      <c r="C25" s="66">
        <v>0</v>
      </c>
      <c r="D25" s="66">
        <f>B25+C25</f>
        <v>1450691650</v>
      </c>
      <c r="E25" s="11"/>
      <c r="F25" s="129"/>
    </row>
    <row r="26" spans="1:10" ht="15" x14ac:dyDescent="0.25">
      <c r="A26" s="67"/>
      <c r="B26" s="68"/>
      <c r="C26" s="68"/>
      <c r="D26" s="68"/>
      <c r="E26" s="11"/>
      <c r="F26" s="129"/>
      <c r="G26" s="129"/>
    </row>
    <row r="27" spans="1:10" ht="14.25" x14ac:dyDescent="0.2">
      <c r="A27" s="69" t="s">
        <v>47</v>
      </c>
      <c r="B27" s="70">
        <v>4620000</v>
      </c>
      <c r="C27" s="70">
        <v>0</v>
      </c>
      <c r="D27" s="70">
        <f t="shared" ref="D27" si="5">B27+C27</f>
        <v>4620000</v>
      </c>
      <c r="E27" s="11"/>
      <c r="F27" s="129"/>
      <c r="G27" s="129"/>
    </row>
    <row r="28" spans="1:10" ht="14.25" x14ac:dyDescent="0.2">
      <c r="A28" s="71" t="s">
        <v>48</v>
      </c>
      <c r="B28" s="72">
        <v>100229881</v>
      </c>
      <c r="C28" s="72">
        <v>92697189</v>
      </c>
      <c r="D28" s="72">
        <f>B28+C28</f>
        <v>192927070</v>
      </c>
      <c r="F28" s="129"/>
      <c r="G28" s="129"/>
    </row>
    <row r="29" spans="1:10" ht="14.25" x14ac:dyDescent="0.2">
      <c r="A29" s="71" t="s">
        <v>49</v>
      </c>
      <c r="B29" s="72">
        <v>30980370</v>
      </c>
      <c r="C29" s="72">
        <v>0</v>
      </c>
      <c r="D29" s="72">
        <f t="shared" ref="D29:D34" si="6">B29+C29</f>
        <v>30980370</v>
      </c>
      <c r="F29" s="130"/>
      <c r="G29" s="129"/>
    </row>
    <row r="30" spans="1:10" ht="14.25" x14ac:dyDescent="0.2">
      <c r="A30" s="71" t="s">
        <v>50</v>
      </c>
      <c r="B30" s="72">
        <v>1250000</v>
      </c>
      <c r="C30" s="72">
        <v>0</v>
      </c>
      <c r="D30" s="72">
        <f t="shared" si="6"/>
        <v>1250000</v>
      </c>
      <c r="F30" s="131"/>
    </row>
    <row r="31" spans="1:10" ht="14.25" x14ac:dyDescent="0.2">
      <c r="A31" s="71" t="s">
        <v>52</v>
      </c>
      <c r="B31" s="72">
        <v>20000</v>
      </c>
      <c r="C31" s="72">
        <v>0</v>
      </c>
      <c r="D31" s="72">
        <f t="shared" si="6"/>
        <v>20000</v>
      </c>
      <c r="F31" s="131"/>
    </row>
    <row r="32" spans="1:10" ht="14.25" x14ac:dyDescent="0.2">
      <c r="A32" s="71" t="s">
        <v>51</v>
      </c>
      <c r="B32" s="72">
        <v>100000</v>
      </c>
      <c r="C32" s="72">
        <v>0</v>
      </c>
      <c r="D32" s="72">
        <f t="shared" si="6"/>
        <v>100000</v>
      </c>
      <c r="F32" s="131"/>
    </row>
    <row r="33" spans="1:9" ht="14.25" x14ac:dyDescent="0.2">
      <c r="A33" s="71" t="s">
        <v>53</v>
      </c>
      <c r="B33" s="72">
        <v>0</v>
      </c>
      <c r="C33" s="72">
        <v>10000</v>
      </c>
      <c r="D33" s="72">
        <f t="shared" si="6"/>
        <v>10000</v>
      </c>
      <c r="F33" s="131"/>
      <c r="I33" s="129"/>
    </row>
    <row r="34" spans="1:9" ht="14.25" x14ac:dyDescent="0.2">
      <c r="A34" s="73" t="s">
        <v>54</v>
      </c>
      <c r="B34" s="74">
        <v>0</v>
      </c>
      <c r="C34" s="74">
        <v>21600</v>
      </c>
      <c r="D34" s="74">
        <f t="shared" si="6"/>
        <v>21600</v>
      </c>
      <c r="F34" s="131"/>
      <c r="I34" s="129"/>
    </row>
    <row r="35" spans="1:9" ht="15" x14ac:dyDescent="0.25">
      <c r="A35" s="75" t="s">
        <v>42</v>
      </c>
      <c r="B35" s="76">
        <f>SUM(B27:B34)</f>
        <v>137200251</v>
      </c>
      <c r="C35" s="76">
        <f>SUM(C27:C34)</f>
        <v>92728789</v>
      </c>
      <c r="D35" s="76">
        <f>B35+C35</f>
        <v>229929040</v>
      </c>
      <c r="E35" s="11"/>
      <c r="F35" s="61"/>
      <c r="I35" s="129"/>
    </row>
    <row r="36" spans="1:9" ht="14.25" x14ac:dyDescent="0.2">
      <c r="A36" s="77"/>
      <c r="B36" s="77"/>
      <c r="C36" s="77"/>
      <c r="D36" s="77"/>
      <c r="F36" s="61"/>
    </row>
    <row r="37" spans="1:9" ht="14.25" x14ac:dyDescent="0.2">
      <c r="A37" s="78" t="s">
        <v>48</v>
      </c>
      <c r="B37" s="79">
        <v>8211806</v>
      </c>
      <c r="C37" s="79">
        <v>20000000</v>
      </c>
      <c r="D37" s="79">
        <f>B37+C37</f>
        <v>28211806</v>
      </c>
      <c r="F37" s="129"/>
    </row>
    <row r="38" spans="1:9" ht="15" x14ac:dyDescent="0.25">
      <c r="A38" s="75" t="s">
        <v>43</v>
      </c>
      <c r="B38" s="76">
        <f>SUM(B37:B37)</f>
        <v>8211806</v>
      </c>
      <c r="C38" s="76">
        <f>SUM(C37:C37)</f>
        <v>20000000</v>
      </c>
      <c r="D38" s="76">
        <f>B38+C38</f>
        <v>28211806</v>
      </c>
      <c r="F38" s="129"/>
    </row>
    <row r="39" spans="1:9" ht="15" x14ac:dyDescent="0.25">
      <c r="A39" s="67"/>
      <c r="B39" s="68"/>
      <c r="C39" s="68"/>
      <c r="D39" s="68"/>
      <c r="F39" s="129"/>
    </row>
    <row r="40" spans="1:9" ht="15" x14ac:dyDescent="0.25">
      <c r="A40" s="65" t="s">
        <v>62</v>
      </c>
      <c r="B40" s="66">
        <f>H19</f>
        <v>22578359</v>
      </c>
      <c r="C40" s="66">
        <v>0</v>
      </c>
      <c r="D40" s="66">
        <f>B40+C40</f>
        <v>22578359</v>
      </c>
      <c r="F40" s="129"/>
    </row>
    <row r="41" spans="1:9" ht="15" x14ac:dyDescent="0.25">
      <c r="A41" s="67"/>
      <c r="B41" s="68"/>
      <c r="C41" s="68"/>
      <c r="D41" s="68"/>
      <c r="F41" s="129"/>
    </row>
    <row r="42" spans="1:9" ht="15" x14ac:dyDescent="0.25">
      <c r="A42" s="64" t="s">
        <v>5</v>
      </c>
      <c r="B42" s="85">
        <f>B25+B35+B38+B40</f>
        <v>1618682066</v>
      </c>
      <c r="C42" s="85">
        <f>C25+C35+C38</f>
        <v>112728789</v>
      </c>
      <c r="D42" s="85">
        <f>B42+C42</f>
        <v>1731410855</v>
      </c>
      <c r="E42" s="11"/>
    </row>
    <row r="43" spans="1:9" x14ac:dyDescent="0.2">
      <c r="A43" s="62" t="s">
        <v>55</v>
      </c>
      <c r="B43" s="61"/>
      <c r="C43" s="61"/>
      <c r="D43" s="61"/>
    </row>
  </sheetData>
  <mergeCells count="8">
    <mergeCell ref="E14:G14"/>
    <mergeCell ref="H14:J14"/>
    <mergeCell ref="A14:A15"/>
    <mergeCell ref="A5:A6"/>
    <mergeCell ref="B5:D5"/>
    <mergeCell ref="E5:G5"/>
    <mergeCell ref="H5:J5"/>
    <mergeCell ref="B14:D14"/>
  </mergeCells>
  <pageMargins left="0.511811024" right="0.511811024" top="0.78740157499999996" bottom="0.78740157499999996" header="0.31496062000000002" footer="0.31496062000000002"/>
  <pageSetup paperSize="9" scale="76" orientation="landscape" r:id="rId1"/>
  <headerFooter>
    <oddFooter>&amp;C&amp;Z&amp;F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sqref="A1:XFD1048576"/>
    </sheetView>
  </sheetViews>
  <sheetFormatPr defaultRowHeight="12.75" x14ac:dyDescent="0.2"/>
  <cols>
    <col min="6" max="11" width="16" bestFit="1" customWidth="1"/>
    <col min="15" max="15" width="14" bestFit="1" customWidth="1"/>
  </cols>
  <sheetData>
    <row r="1" spans="1:11" ht="22.5" x14ac:dyDescent="0.2">
      <c r="A1" s="108" t="s">
        <v>0</v>
      </c>
    </row>
    <row r="3" spans="1:11" x14ac:dyDescent="0.2">
      <c r="A3" s="109" t="s">
        <v>1</v>
      </c>
      <c r="B3" s="109" t="s">
        <v>2</v>
      </c>
      <c r="C3" s="109"/>
      <c r="D3" s="109" t="s">
        <v>66</v>
      </c>
      <c r="E3" s="109" t="s">
        <v>3</v>
      </c>
      <c r="F3" s="110" t="s">
        <v>4</v>
      </c>
      <c r="G3" s="110"/>
      <c r="H3" s="110"/>
      <c r="I3" s="110"/>
      <c r="J3" s="110"/>
      <c r="K3" s="110"/>
    </row>
    <row r="4" spans="1:11" x14ac:dyDescent="0.2">
      <c r="A4" s="109"/>
      <c r="B4" s="109"/>
      <c r="C4" s="109"/>
      <c r="D4" s="109"/>
      <c r="E4" s="109"/>
      <c r="F4" s="111" t="s">
        <v>6</v>
      </c>
      <c r="G4" s="111"/>
      <c r="H4" s="111"/>
      <c r="I4" s="111"/>
      <c r="J4" s="111"/>
      <c r="K4" s="111"/>
    </row>
    <row r="5" spans="1:11" ht="21" x14ac:dyDescent="0.2">
      <c r="A5" s="109"/>
      <c r="B5" s="109"/>
      <c r="C5" s="109"/>
      <c r="D5" s="109"/>
      <c r="E5" s="112" t="s">
        <v>14</v>
      </c>
      <c r="F5" s="113" t="s">
        <v>13</v>
      </c>
      <c r="G5" s="114" t="s">
        <v>12</v>
      </c>
      <c r="H5" s="114" t="s">
        <v>11</v>
      </c>
      <c r="I5" s="114" t="s">
        <v>10</v>
      </c>
      <c r="J5" s="114" t="s">
        <v>9</v>
      </c>
      <c r="K5" s="114" t="s">
        <v>67</v>
      </c>
    </row>
    <row r="6" spans="1:11" ht="12.75" customHeight="1" x14ac:dyDescent="0.2">
      <c r="A6" s="115" t="s">
        <v>29</v>
      </c>
      <c r="B6" s="116" t="s">
        <v>30</v>
      </c>
      <c r="C6" s="116" t="s">
        <v>31</v>
      </c>
      <c r="D6" s="117" t="s">
        <v>15</v>
      </c>
      <c r="E6" s="117" t="s">
        <v>32</v>
      </c>
      <c r="F6" s="118">
        <v>641972</v>
      </c>
      <c r="G6" s="119">
        <v>651314</v>
      </c>
      <c r="H6" s="119">
        <v>149746228</v>
      </c>
      <c r="I6" s="119">
        <v>233072</v>
      </c>
      <c r="J6" s="119"/>
      <c r="K6" s="119"/>
    </row>
    <row r="7" spans="1:11" x14ac:dyDescent="0.2">
      <c r="A7" s="115"/>
      <c r="B7" s="116"/>
      <c r="C7" s="116"/>
      <c r="D7" s="117" t="s">
        <v>16</v>
      </c>
      <c r="E7" s="117" t="s">
        <v>32</v>
      </c>
      <c r="F7" s="118">
        <v>115999710</v>
      </c>
      <c r="G7" s="119">
        <v>141332980</v>
      </c>
      <c r="H7" s="119"/>
      <c r="I7" s="119">
        <v>172151395</v>
      </c>
      <c r="J7" s="119">
        <v>190089900</v>
      </c>
      <c r="K7" s="119"/>
    </row>
    <row r="8" spans="1:11" x14ac:dyDescent="0.2">
      <c r="A8" s="115"/>
      <c r="B8" s="116"/>
      <c r="C8" s="116"/>
      <c r="D8" s="117" t="s">
        <v>18</v>
      </c>
      <c r="E8" s="117" t="s">
        <v>32</v>
      </c>
      <c r="F8" s="118"/>
      <c r="G8" s="119"/>
      <c r="H8" s="119">
        <v>0</v>
      </c>
      <c r="I8" s="119"/>
      <c r="J8" s="119"/>
      <c r="K8" s="119"/>
    </row>
    <row r="9" spans="1:11" x14ac:dyDescent="0.2">
      <c r="A9" s="115"/>
      <c r="B9" s="116"/>
      <c r="C9" s="116"/>
      <c r="D9" s="117" t="s">
        <v>68</v>
      </c>
      <c r="E9" s="117" t="s">
        <v>32</v>
      </c>
      <c r="F9" s="118"/>
      <c r="G9" s="119"/>
      <c r="H9" s="119"/>
      <c r="I9" s="119"/>
      <c r="J9" s="119"/>
      <c r="K9" s="119">
        <v>188176216</v>
      </c>
    </row>
    <row r="10" spans="1:11" x14ac:dyDescent="0.2">
      <c r="A10" s="115"/>
      <c r="B10" s="116"/>
      <c r="C10" s="116"/>
      <c r="D10" s="120" t="s">
        <v>5</v>
      </c>
      <c r="E10" s="120" t="s">
        <v>7</v>
      </c>
      <c r="F10" s="121">
        <v>116641682</v>
      </c>
      <c r="G10" s="122">
        <v>141984294</v>
      </c>
      <c r="H10" s="122">
        <v>149746228</v>
      </c>
      <c r="I10" s="122">
        <v>172384467</v>
      </c>
      <c r="J10" s="122">
        <v>190089900</v>
      </c>
      <c r="K10" s="122">
        <v>188176216</v>
      </c>
    </row>
    <row r="11" spans="1:11" x14ac:dyDescent="0.2">
      <c r="A11" s="115"/>
      <c r="B11" s="116" t="s">
        <v>32</v>
      </c>
      <c r="C11" s="116" t="s">
        <v>33</v>
      </c>
      <c r="D11" s="116" t="s">
        <v>15</v>
      </c>
      <c r="E11" s="117" t="s">
        <v>34</v>
      </c>
      <c r="F11" s="118">
        <v>147686</v>
      </c>
      <c r="G11" s="119">
        <v>166517</v>
      </c>
      <c r="H11" s="119">
        <v>1885654</v>
      </c>
      <c r="I11" s="119">
        <v>669841.00000000105</v>
      </c>
      <c r="J11" s="119">
        <v>4200992</v>
      </c>
      <c r="K11" s="119">
        <v>4980</v>
      </c>
    </row>
    <row r="12" spans="1:11" x14ac:dyDescent="0.2">
      <c r="A12" s="115"/>
      <c r="B12" s="116"/>
      <c r="C12" s="116"/>
      <c r="D12" s="116"/>
      <c r="E12" s="117" t="s">
        <v>32</v>
      </c>
      <c r="F12" s="118">
        <v>5836111</v>
      </c>
      <c r="G12" s="119">
        <v>35617304</v>
      </c>
      <c r="H12" s="119">
        <v>294106609</v>
      </c>
      <c r="I12" s="119">
        <v>3026912</v>
      </c>
      <c r="J12" s="119">
        <v>12234126</v>
      </c>
      <c r="K12" s="119">
        <v>69950255</v>
      </c>
    </row>
    <row r="13" spans="1:11" x14ac:dyDescent="0.2">
      <c r="A13" s="115"/>
      <c r="B13" s="116"/>
      <c r="C13" s="116"/>
      <c r="D13" s="116" t="s">
        <v>16</v>
      </c>
      <c r="E13" s="117" t="s">
        <v>34</v>
      </c>
      <c r="F13" s="118">
        <v>26168877</v>
      </c>
      <c r="G13" s="119">
        <v>31565627</v>
      </c>
      <c r="H13" s="119">
        <v>33668641</v>
      </c>
      <c r="I13" s="119">
        <v>31951980</v>
      </c>
      <c r="J13" s="119">
        <v>43332036</v>
      </c>
      <c r="K13" s="119"/>
    </row>
    <row r="14" spans="1:11" x14ac:dyDescent="0.2">
      <c r="A14" s="115"/>
      <c r="B14" s="116"/>
      <c r="C14" s="116"/>
      <c r="D14" s="116"/>
      <c r="E14" s="117" t="s">
        <v>32</v>
      </c>
      <c r="F14" s="118">
        <v>447419376</v>
      </c>
      <c r="G14" s="119">
        <v>551273259</v>
      </c>
      <c r="H14" s="119">
        <v>663228267</v>
      </c>
      <c r="I14" s="119">
        <v>666072469</v>
      </c>
      <c r="J14" s="119">
        <v>783959435</v>
      </c>
      <c r="K14" s="119"/>
    </row>
    <row r="15" spans="1:11" x14ac:dyDescent="0.2">
      <c r="A15" s="115"/>
      <c r="B15" s="116"/>
      <c r="C15" s="116"/>
      <c r="D15" s="117" t="s">
        <v>28</v>
      </c>
      <c r="E15" s="117" t="s">
        <v>32</v>
      </c>
      <c r="F15" s="118">
        <v>209443000</v>
      </c>
      <c r="G15" s="119"/>
      <c r="H15" s="119"/>
      <c r="I15" s="119"/>
      <c r="J15" s="119"/>
      <c r="K15" s="119"/>
    </row>
    <row r="16" spans="1:11" x14ac:dyDescent="0.2">
      <c r="A16" s="115"/>
      <c r="B16" s="116"/>
      <c r="C16" s="116"/>
      <c r="D16" s="117" t="s">
        <v>22</v>
      </c>
      <c r="E16" s="117" t="s">
        <v>32</v>
      </c>
      <c r="F16" s="118"/>
      <c r="G16" s="119">
        <v>83288894</v>
      </c>
      <c r="H16" s="119"/>
      <c r="I16" s="119">
        <v>101586571</v>
      </c>
      <c r="J16" s="119"/>
      <c r="K16" s="119">
        <v>103354237</v>
      </c>
    </row>
    <row r="17" spans="1:11" x14ac:dyDescent="0.2">
      <c r="A17" s="115"/>
      <c r="B17" s="116"/>
      <c r="C17" s="116"/>
      <c r="D17" s="117" t="s">
        <v>23</v>
      </c>
      <c r="E17" s="117" t="s">
        <v>32</v>
      </c>
      <c r="F17" s="118"/>
      <c r="G17" s="119"/>
      <c r="H17" s="119"/>
      <c r="I17" s="119">
        <v>0</v>
      </c>
      <c r="J17" s="119"/>
      <c r="K17" s="119"/>
    </row>
    <row r="18" spans="1:11" x14ac:dyDescent="0.2">
      <c r="A18" s="115"/>
      <c r="B18" s="116"/>
      <c r="C18" s="116"/>
      <c r="D18" s="117" t="s">
        <v>17</v>
      </c>
      <c r="E18" s="117" t="s">
        <v>32</v>
      </c>
      <c r="F18" s="118"/>
      <c r="G18" s="119">
        <v>141984294</v>
      </c>
      <c r="H18" s="119"/>
      <c r="I18" s="119">
        <v>172384467</v>
      </c>
      <c r="J18" s="119">
        <v>365059013</v>
      </c>
      <c r="K18" s="119">
        <v>172967383</v>
      </c>
    </row>
    <row r="19" spans="1:11" x14ac:dyDescent="0.2">
      <c r="A19" s="115"/>
      <c r="B19" s="116"/>
      <c r="C19" s="116"/>
      <c r="D19" s="117" t="s">
        <v>18</v>
      </c>
      <c r="E19" s="117" t="s">
        <v>32</v>
      </c>
      <c r="F19" s="118"/>
      <c r="G19" s="119"/>
      <c r="H19" s="119">
        <v>-2.2118911147117598E-9</v>
      </c>
      <c r="I19" s="119"/>
      <c r="J19" s="119"/>
      <c r="K19" s="119"/>
    </row>
    <row r="20" spans="1:11" x14ac:dyDescent="0.2">
      <c r="A20" s="115"/>
      <c r="B20" s="116"/>
      <c r="C20" s="116"/>
      <c r="D20" s="117" t="s">
        <v>24</v>
      </c>
      <c r="E20" s="117" t="s">
        <v>32</v>
      </c>
      <c r="F20" s="118"/>
      <c r="G20" s="119"/>
      <c r="H20" s="119"/>
      <c r="I20" s="119">
        <v>44291270</v>
      </c>
      <c r="J20" s="119"/>
      <c r="K20" s="119"/>
    </row>
    <row r="21" spans="1:11" x14ac:dyDescent="0.2">
      <c r="A21" s="115"/>
      <c r="B21" s="116"/>
      <c r="C21" s="116"/>
      <c r="D21" s="117" t="s">
        <v>69</v>
      </c>
      <c r="E21" s="117" t="s">
        <v>32</v>
      </c>
      <c r="F21" s="118"/>
      <c r="G21" s="119"/>
      <c r="H21" s="119"/>
      <c r="I21" s="119"/>
      <c r="J21" s="119"/>
      <c r="K21" s="119">
        <v>16673831</v>
      </c>
    </row>
    <row r="22" spans="1:11" x14ac:dyDescent="0.2">
      <c r="A22" s="115"/>
      <c r="B22" s="116"/>
      <c r="C22" s="116"/>
      <c r="D22" s="117" t="s">
        <v>70</v>
      </c>
      <c r="E22" s="117" t="s">
        <v>32</v>
      </c>
      <c r="F22" s="118"/>
      <c r="G22" s="119"/>
      <c r="H22" s="119"/>
      <c r="I22" s="119"/>
      <c r="J22" s="119"/>
      <c r="K22" s="119">
        <v>21386216</v>
      </c>
    </row>
    <row r="23" spans="1:11" x14ac:dyDescent="0.2">
      <c r="A23" s="115"/>
      <c r="B23" s="116"/>
      <c r="C23" s="116"/>
      <c r="D23" s="116" t="s">
        <v>68</v>
      </c>
      <c r="E23" s="117" t="s">
        <v>34</v>
      </c>
      <c r="F23" s="118"/>
      <c r="G23" s="119"/>
      <c r="H23" s="119"/>
      <c r="I23" s="119"/>
      <c r="J23" s="119"/>
      <c r="K23" s="119">
        <v>44602857</v>
      </c>
    </row>
    <row r="24" spans="1:11" x14ac:dyDescent="0.2">
      <c r="A24" s="115"/>
      <c r="B24" s="116"/>
      <c r="C24" s="116"/>
      <c r="D24" s="116"/>
      <c r="E24" s="117" t="s">
        <v>32</v>
      </c>
      <c r="F24" s="118"/>
      <c r="G24" s="119"/>
      <c r="H24" s="119"/>
      <c r="I24" s="119"/>
      <c r="J24" s="119"/>
      <c r="K24" s="119">
        <v>833575675</v>
      </c>
    </row>
    <row r="25" spans="1:11" x14ac:dyDescent="0.2">
      <c r="A25" s="115"/>
      <c r="B25" s="116"/>
      <c r="C25" s="116"/>
      <c r="D25" s="120" t="s">
        <v>5</v>
      </c>
      <c r="E25" s="120" t="s">
        <v>7</v>
      </c>
      <c r="F25" s="121">
        <v>689015050</v>
      </c>
      <c r="G25" s="122">
        <v>843895895</v>
      </c>
      <c r="H25" s="122">
        <v>992889171</v>
      </c>
      <c r="I25" s="122">
        <v>1019983510</v>
      </c>
      <c r="J25" s="122">
        <v>1208785602</v>
      </c>
      <c r="K25" s="122">
        <v>1262515434</v>
      </c>
    </row>
    <row r="26" spans="1:11" x14ac:dyDescent="0.2">
      <c r="A26" s="115"/>
      <c r="B26" s="117"/>
      <c r="C26" s="117"/>
      <c r="D26" s="120"/>
      <c r="E26" s="120"/>
      <c r="F26" s="123">
        <f>F10+F25</f>
        <v>805656732</v>
      </c>
      <c r="G26" s="123">
        <f t="shared" ref="G26:K26" si="0">G10+G25</f>
        <v>985880189</v>
      </c>
      <c r="H26" s="123">
        <f t="shared" si="0"/>
        <v>1142635399</v>
      </c>
      <c r="I26" s="123">
        <f t="shared" si="0"/>
        <v>1192367977</v>
      </c>
      <c r="J26" s="123">
        <f t="shared" si="0"/>
        <v>1398875502</v>
      </c>
      <c r="K26" s="123">
        <f t="shared" si="0"/>
        <v>1450691650</v>
      </c>
    </row>
    <row r="27" spans="1:11" x14ac:dyDescent="0.2">
      <c r="A27" s="115"/>
      <c r="B27" s="116" t="s">
        <v>35</v>
      </c>
      <c r="C27" s="116" t="s">
        <v>36</v>
      </c>
      <c r="D27" s="116" t="s">
        <v>15</v>
      </c>
      <c r="E27" s="117" t="s">
        <v>37</v>
      </c>
      <c r="F27" s="118">
        <v>23000000</v>
      </c>
      <c r="G27" s="119">
        <v>14350088</v>
      </c>
      <c r="H27" s="119">
        <v>15659702</v>
      </c>
      <c r="I27" s="119">
        <v>9294653</v>
      </c>
      <c r="J27" s="119">
        <v>1160000</v>
      </c>
      <c r="K27" s="119"/>
    </row>
    <row r="28" spans="1:11" x14ac:dyDescent="0.2">
      <c r="A28" s="115"/>
      <c r="B28" s="116"/>
      <c r="C28" s="116"/>
      <c r="D28" s="116"/>
      <c r="E28" s="117" t="s">
        <v>34</v>
      </c>
      <c r="F28" s="118">
        <v>16257407</v>
      </c>
      <c r="G28" s="119">
        <v>25639146</v>
      </c>
      <c r="H28" s="119">
        <v>27692854</v>
      </c>
      <c r="I28" s="119">
        <v>27403380</v>
      </c>
      <c r="J28" s="119">
        <v>30798243</v>
      </c>
      <c r="K28" s="119">
        <v>31100370</v>
      </c>
    </row>
    <row r="29" spans="1:11" x14ac:dyDescent="0.2">
      <c r="A29" s="115"/>
      <c r="B29" s="116"/>
      <c r="C29" s="116"/>
      <c r="D29" s="117" t="s">
        <v>25</v>
      </c>
      <c r="E29" s="117" t="s">
        <v>34</v>
      </c>
      <c r="F29" s="118"/>
      <c r="G29" s="119"/>
      <c r="H29" s="119">
        <v>4030362</v>
      </c>
      <c r="I29" s="119"/>
      <c r="J29" s="119"/>
      <c r="K29" s="119"/>
    </row>
    <row r="30" spans="1:11" x14ac:dyDescent="0.2">
      <c r="A30" s="115"/>
      <c r="B30" s="116"/>
      <c r="C30" s="116"/>
      <c r="D30" s="116" t="s">
        <v>16</v>
      </c>
      <c r="E30" s="117" t="s">
        <v>37</v>
      </c>
      <c r="F30" s="118">
        <v>32977358</v>
      </c>
      <c r="G30" s="119">
        <v>48736569</v>
      </c>
      <c r="H30" s="119">
        <v>63133210</v>
      </c>
      <c r="I30" s="119">
        <v>56202079</v>
      </c>
      <c r="J30" s="119">
        <v>24594210</v>
      </c>
      <c r="K30" s="119"/>
    </row>
    <row r="31" spans="1:11" x14ac:dyDescent="0.2">
      <c r="A31" s="115"/>
      <c r="B31" s="116"/>
      <c r="C31" s="116"/>
      <c r="D31" s="116"/>
      <c r="E31" s="117" t="s">
        <v>34</v>
      </c>
      <c r="F31" s="118">
        <v>91452836.999999896</v>
      </c>
      <c r="G31" s="119">
        <v>95568950</v>
      </c>
      <c r="H31" s="119">
        <v>102145342</v>
      </c>
      <c r="I31" s="119">
        <v>189125321</v>
      </c>
      <c r="J31" s="119">
        <v>105851882</v>
      </c>
      <c r="K31" s="119"/>
    </row>
    <row r="32" spans="1:11" x14ac:dyDescent="0.2">
      <c r="A32" s="115"/>
      <c r="B32" s="116"/>
      <c r="C32" s="116"/>
      <c r="D32" s="116" t="s">
        <v>19</v>
      </c>
      <c r="E32" s="117" t="s">
        <v>37</v>
      </c>
      <c r="F32" s="118">
        <v>45500000</v>
      </c>
      <c r="G32" s="119">
        <v>44500000</v>
      </c>
      <c r="H32" s="119">
        <v>15000000</v>
      </c>
      <c r="I32" s="119">
        <v>15000000</v>
      </c>
      <c r="J32" s="119">
        <v>30144001</v>
      </c>
      <c r="K32" s="119"/>
    </row>
    <row r="33" spans="1:15" x14ac:dyDescent="0.2">
      <c r="A33" s="115"/>
      <c r="B33" s="116"/>
      <c r="C33" s="116"/>
      <c r="D33" s="116"/>
      <c r="E33" s="117" t="s">
        <v>34</v>
      </c>
      <c r="F33" s="118">
        <v>274978632</v>
      </c>
      <c r="G33" s="119">
        <v>342221520</v>
      </c>
      <c r="H33" s="119">
        <v>265478353</v>
      </c>
      <c r="I33" s="119">
        <v>146675379</v>
      </c>
      <c r="J33" s="119">
        <v>57742359</v>
      </c>
      <c r="K33" s="119"/>
    </row>
    <row r="34" spans="1:15" x14ac:dyDescent="0.2">
      <c r="A34" s="115"/>
      <c r="B34" s="116"/>
      <c r="C34" s="116"/>
      <c r="D34" s="117" t="s">
        <v>20</v>
      </c>
      <c r="E34" s="117" t="s">
        <v>34</v>
      </c>
      <c r="F34" s="118">
        <v>4550044</v>
      </c>
      <c r="G34" s="119">
        <v>12568423</v>
      </c>
      <c r="H34" s="119">
        <v>12628406</v>
      </c>
      <c r="I34" s="119">
        <v>15951840</v>
      </c>
      <c r="J34" s="119">
        <v>14128818</v>
      </c>
      <c r="K34" s="119"/>
    </row>
    <row r="35" spans="1:15" x14ac:dyDescent="0.2">
      <c r="A35" s="115"/>
      <c r="B35" s="116"/>
      <c r="C35" s="116"/>
      <c r="D35" s="116" t="s">
        <v>27</v>
      </c>
      <c r="E35" s="117" t="s">
        <v>37</v>
      </c>
      <c r="F35" s="118">
        <v>1.5133991837501499E-9</v>
      </c>
      <c r="G35" s="119">
        <v>0</v>
      </c>
      <c r="H35" s="119"/>
      <c r="I35" s="119"/>
      <c r="J35" s="119"/>
      <c r="K35" s="119"/>
    </row>
    <row r="36" spans="1:15" x14ac:dyDescent="0.2">
      <c r="A36" s="115"/>
      <c r="B36" s="116"/>
      <c r="C36" s="116"/>
      <c r="D36" s="116"/>
      <c r="E36" s="117" t="s">
        <v>34</v>
      </c>
      <c r="F36" s="118">
        <v>-1.86264514923096E-8</v>
      </c>
      <c r="G36" s="119">
        <v>2.9685907065868398E-9</v>
      </c>
      <c r="H36" s="119"/>
      <c r="I36" s="119"/>
      <c r="J36" s="119"/>
      <c r="K36" s="119"/>
      <c r="O36" s="61"/>
    </row>
    <row r="37" spans="1:15" x14ac:dyDescent="0.2">
      <c r="A37" s="115"/>
      <c r="B37" s="116"/>
      <c r="C37" s="116"/>
      <c r="D37" s="116" t="s">
        <v>68</v>
      </c>
      <c r="E37" s="117" t="s">
        <v>37</v>
      </c>
      <c r="F37" s="118"/>
      <c r="G37" s="119"/>
      <c r="H37" s="119"/>
      <c r="I37" s="119"/>
      <c r="J37" s="119"/>
      <c r="K37" s="119">
        <v>22596412</v>
      </c>
      <c r="O37" s="61"/>
    </row>
    <row r="38" spans="1:15" x14ac:dyDescent="0.2">
      <c r="A38" s="115"/>
      <c r="B38" s="116"/>
      <c r="C38" s="116"/>
      <c r="D38" s="116"/>
      <c r="E38" s="117" t="s">
        <v>34</v>
      </c>
      <c r="F38" s="118"/>
      <c r="G38" s="119"/>
      <c r="H38" s="119"/>
      <c r="I38" s="119"/>
      <c r="J38" s="119"/>
      <c r="K38" s="119">
        <v>106099881</v>
      </c>
      <c r="O38" s="61">
        <f>250000+250000+150000+950000+524600+900000+1000000</f>
        <v>4024600</v>
      </c>
    </row>
    <row r="39" spans="1:15" x14ac:dyDescent="0.2">
      <c r="A39" s="115"/>
      <c r="B39" s="116"/>
      <c r="C39" s="116"/>
      <c r="D39" s="117" t="s">
        <v>71</v>
      </c>
      <c r="E39" s="117" t="s">
        <v>37</v>
      </c>
      <c r="F39" s="118"/>
      <c r="G39" s="119"/>
      <c r="H39" s="119"/>
      <c r="I39" s="119"/>
      <c r="J39" s="119"/>
      <c r="K39" s="119">
        <v>4743753</v>
      </c>
      <c r="O39" s="61">
        <v>15000000</v>
      </c>
    </row>
    <row r="40" spans="1:15" x14ac:dyDescent="0.2">
      <c r="A40" s="115"/>
      <c r="B40" s="116"/>
      <c r="C40" s="116"/>
      <c r="D40" s="116" t="s">
        <v>72</v>
      </c>
      <c r="E40" s="117" t="s">
        <v>37</v>
      </c>
      <c r="F40" s="118"/>
      <c r="G40" s="119"/>
      <c r="H40" s="119"/>
      <c r="I40" s="119"/>
      <c r="J40" s="119"/>
      <c r="K40" s="119">
        <v>20000000</v>
      </c>
      <c r="O40" s="61">
        <f>O38+O39</f>
        <v>19024600</v>
      </c>
    </row>
    <row r="41" spans="1:15" x14ac:dyDescent="0.2">
      <c r="A41" s="115"/>
      <c r="B41" s="116"/>
      <c r="C41" s="116"/>
      <c r="D41" s="116"/>
      <c r="E41" s="117" t="s">
        <v>34</v>
      </c>
      <c r="F41" s="118"/>
      <c r="G41" s="119"/>
      <c r="H41" s="119"/>
      <c r="I41" s="119"/>
      <c r="J41" s="119"/>
      <c r="K41" s="119">
        <v>89944150</v>
      </c>
      <c r="O41" s="61">
        <f>82800+481876+2000000+150000+12000000+400000+259702+39158697+9259837</f>
        <v>63792912</v>
      </c>
    </row>
    <row r="42" spans="1:15" x14ac:dyDescent="0.2">
      <c r="A42" s="115"/>
      <c r="B42" s="116"/>
      <c r="C42" s="116"/>
      <c r="D42" s="117" t="s">
        <v>73</v>
      </c>
      <c r="E42" s="117" t="s">
        <v>34</v>
      </c>
      <c r="F42" s="118"/>
      <c r="G42" s="119"/>
      <c r="H42" s="119"/>
      <c r="I42" s="119"/>
      <c r="J42" s="119"/>
      <c r="K42" s="119">
        <v>2784639</v>
      </c>
      <c r="O42" s="61"/>
    </row>
    <row r="43" spans="1:15" x14ac:dyDescent="0.2">
      <c r="A43" s="115"/>
      <c r="B43" s="116"/>
      <c r="C43" s="116"/>
      <c r="D43" s="120" t="s">
        <v>5</v>
      </c>
      <c r="E43" s="120" t="s">
        <v>7</v>
      </c>
      <c r="F43" s="121">
        <v>488716278</v>
      </c>
      <c r="G43" s="122">
        <v>583584696</v>
      </c>
      <c r="H43" s="122">
        <v>505768229</v>
      </c>
      <c r="I43" s="122">
        <v>459652652</v>
      </c>
      <c r="J43" s="122">
        <v>264419513</v>
      </c>
      <c r="K43" s="122">
        <v>277269205</v>
      </c>
      <c r="O43" s="61"/>
    </row>
    <row r="44" spans="1:15" x14ac:dyDescent="0.2">
      <c r="A44" s="115"/>
      <c r="B44" s="117"/>
      <c r="C44" s="117"/>
      <c r="D44" s="120" t="s">
        <v>45</v>
      </c>
      <c r="E44" s="120">
        <v>3</v>
      </c>
      <c r="F44" s="123">
        <f>F28+F29+F31+F38</f>
        <v>107710243.9999999</v>
      </c>
      <c r="G44" s="123">
        <f t="shared" ref="G44:K44" si="1">G28+G29+G31+G38</f>
        <v>121208096</v>
      </c>
      <c r="H44" s="123">
        <f t="shared" si="1"/>
        <v>133868558</v>
      </c>
      <c r="I44" s="123">
        <f t="shared" si="1"/>
        <v>216528701</v>
      </c>
      <c r="J44" s="123">
        <f t="shared" si="1"/>
        <v>136650125</v>
      </c>
      <c r="K44" s="123">
        <f t="shared" si="1"/>
        <v>137200251</v>
      </c>
      <c r="O44" s="61"/>
    </row>
    <row r="45" spans="1:15" x14ac:dyDescent="0.2">
      <c r="A45" s="115"/>
      <c r="B45" s="117"/>
      <c r="C45" s="117"/>
      <c r="D45" s="120" t="s">
        <v>45</v>
      </c>
      <c r="E45" s="120">
        <v>4</v>
      </c>
      <c r="F45" s="123">
        <f>F27+F30+F37+F39</f>
        <v>55977358</v>
      </c>
      <c r="G45" s="123">
        <f t="shared" ref="G45:K45" si="2">G27+G30+G37+G39</f>
        <v>63086657</v>
      </c>
      <c r="H45" s="123">
        <f t="shared" si="2"/>
        <v>78792912</v>
      </c>
      <c r="I45" s="123">
        <f t="shared" si="2"/>
        <v>65496732</v>
      </c>
      <c r="J45" s="123">
        <f t="shared" si="2"/>
        <v>25754210</v>
      </c>
      <c r="K45" s="123">
        <f t="shared" si="2"/>
        <v>27340165</v>
      </c>
      <c r="O45" s="61"/>
    </row>
    <row r="46" spans="1:15" x14ac:dyDescent="0.2">
      <c r="A46" s="115"/>
      <c r="B46" s="117"/>
      <c r="C46" s="117"/>
      <c r="D46" s="120" t="s">
        <v>46</v>
      </c>
      <c r="E46" s="120">
        <v>3</v>
      </c>
      <c r="F46" s="123">
        <f>F33+F34+F41+F42</f>
        <v>279528676</v>
      </c>
      <c r="G46" s="123">
        <f t="shared" ref="G46:K46" si="3">G33+G34+G41+G42</f>
        <v>354789943</v>
      </c>
      <c r="H46" s="123">
        <f t="shared" si="3"/>
        <v>278106759</v>
      </c>
      <c r="I46" s="123">
        <f t="shared" si="3"/>
        <v>162627219</v>
      </c>
      <c r="J46" s="123">
        <f t="shared" si="3"/>
        <v>71871177</v>
      </c>
      <c r="K46" s="123">
        <f t="shared" si="3"/>
        <v>92728789</v>
      </c>
    </row>
    <row r="47" spans="1:15" x14ac:dyDescent="0.2">
      <c r="A47" s="115"/>
      <c r="B47" s="117"/>
      <c r="C47" s="117"/>
      <c r="D47" s="120" t="s">
        <v>46</v>
      </c>
      <c r="E47" s="120">
        <v>4</v>
      </c>
      <c r="F47" s="123">
        <f>F32+F40</f>
        <v>45500000</v>
      </c>
      <c r="G47" s="123">
        <f t="shared" ref="G47:K47" si="4">G32+G40</f>
        <v>44500000</v>
      </c>
      <c r="H47" s="123">
        <f t="shared" si="4"/>
        <v>15000000</v>
      </c>
      <c r="I47" s="123">
        <f t="shared" si="4"/>
        <v>15000000</v>
      </c>
      <c r="J47" s="123">
        <f t="shared" si="4"/>
        <v>30144001</v>
      </c>
      <c r="K47" s="123">
        <f t="shared" si="4"/>
        <v>20000000</v>
      </c>
    </row>
    <row r="48" spans="1:15" x14ac:dyDescent="0.2">
      <c r="A48" s="115"/>
      <c r="B48" s="116" t="s">
        <v>38</v>
      </c>
      <c r="C48" s="116" t="s">
        <v>39</v>
      </c>
      <c r="D48" s="116" t="s">
        <v>15</v>
      </c>
      <c r="E48" s="117" t="s">
        <v>37</v>
      </c>
      <c r="F48" s="118"/>
      <c r="G48" s="119">
        <v>4500000</v>
      </c>
      <c r="H48" s="119">
        <v>1400000</v>
      </c>
      <c r="I48" s="119">
        <v>1500000</v>
      </c>
      <c r="J48" s="119"/>
      <c r="K48" s="119"/>
    </row>
    <row r="49" spans="1:11" x14ac:dyDescent="0.2">
      <c r="A49" s="115"/>
      <c r="B49" s="116"/>
      <c r="C49" s="116"/>
      <c r="D49" s="116"/>
      <c r="E49" s="117" t="s">
        <v>34</v>
      </c>
      <c r="F49" s="118"/>
      <c r="G49" s="119">
        <v>1486000</v>
      </c>
      <c r="H49" s="119">
        <v>2624600</v>
      </c>
      <c r="I49" s="119">
        <v>850000</v>
      </c>
      <c r="J49" s="119"/>
      <c r="K49" s="119"/>
    </row>
    <row r="50" spans="1:11" x14ac:dyDescent="0.2">
      <c r="A50" s="115"/>
      <c r="B50" s="116"/>
      <c r="C50" s="116"/>
      <c r="D50" s="116" t="s">
        <v>18</v>
      </c>
      <c r="E50" s="117" t="s">
        <v>37</v>
      </c>
      <c r="F50" s="118"/>
      <c r="G50" s="119"/>
      <c r="H50" s="119"/>
      <c r="I50" s="119"/>
      <c r="J50" s="119">
        <v>2200000</v>
      </c>
      <c r="K50" s="119"/>
    </row>
    <row r="51" spans="1:11" x14ac:dyDescent="0.2">
      <c r="A51" s="115"/>
      <c r="B51" s="116"/>
      <c r="C51" s="116"/>
      <c r="D51" s="116"/>
      <c r="E51" s="117" t="s">
        <v>34</v>
      </c>
      <c r="F51" s="118"/>
      <c r="G51" s="119"/>
      <c r="H51" s="119"/>
      <c r="I51" s="119"/>
      <c r="J51" s="119">
        <v>2150000</v>
      </c>
      <c r="K51" s="119"/>
    </row>
    <row r="52" spans="1:11" x14ac:dyDescent="0.2">
      <c r="A52" s="115"/>
      <c r="B52" s="116"/>
      <c r="C52" s="116"/>
      <c r="D52" s="116" t="s">
        <v>74</v>
      </c>
      <c r="E52" s="117" t="s">
        <v>37</v>
      </c>
      <c r="F52" s="118"/>
      <c r="G52" s="119"/>
      <c r="H52" s="119"/>
      <c r="I52" s="119"/>
      <c r="J52" s="119"/>
      <c r="K52" s="119">
        <v>950000</v>
      </c>
    </row>
    <row r="53" spans="1:11" x14ac:dyDescent="0.2">
      <c r="A53" s="115"/>
      <c r="B53" s="116"/>
      <c r="C53" s="116"/>
      <c r="D53" s="116"/>
      <c r="E53" s="117" t="s">
        <v>34</v>
      </c>
      <c r="F53" s="118"/>
      <c r="G53" s="119"/>
      <c r="H53" s="119"/>
      <c r="I53" s="119"/>
      <c r="J53" s="119"/>
      <c r="K53" s="119">
        <v>2500000</v>
      </c>
    </row>
    <row r="54" spans="1:11" x14ac:dyDescent="0.2">
      <c r="A54" s="115"/>
      <c r="B54" s="116"/>
      <c r="C54" s="116"/>
      <c r="D54" s="120" t="s">
        <v>5</v>
      </c>
      <c r="E54" s="120" t="s">
        <v>7</v>
      </c>
      <c r="F54" s="121"/>
      <c r="G54" s="122">
        <v>5986000</v>
      </c>
      <c r="H54" s="122">
        <v>4024600</v>
      </c>
      <c r="I54" s="122">
        <v>2350000</v>
      </c>
      <c r="J54" s="122">
        <v>4350000</v>
      </c>
      <c r="K54" s="122">
        <v>3450000</v>
      </c>
    </row>
    <row r="55" spans="1:11" x14ac:dyDescent="0.2">
      <c r="A55" s="124" t="s">
        <v>5</v>
      </c>
      <c r="B55" s="125" t="s">
        <v>7</v>
      </c>
      <c r="C55" s="125"/>
      <c r="D55" s="126" t="s">
        <v>7</v>
      </c>
      <c r="E55" s="126" t="s">
        <v>7</v>
      </c>
      <c r="F55" s="127">
        <v>1294373010</v>
      </c>
      <c r="G55" s="128">
        <v>1575450885</v>
      </c>
      <c r="H55" s="128">
        <v>1652428228</v>
      </c>
      <c r="I55" s="128">
        <v>1654370629</v>
      </c>
      <c r="J55" s="128">
        <v>1667645015</v>
      </c>
      <c r="K55" s="128">
        <v>1731410855</v>
      </c>
    </row>
  </sheetData>
  <mergeCells count="28">
    <mergeCell ref="B48:B54"/>
    <mergeCell ref="C48:C54"/>
    <mergeCell ref="D48:D49"/>
    <mergeCell ref="D50:D51"/>
    <mergeCell ref="D52:D53"/>
    <mergeCell ref="B55:C55"/>
    <mergeCell ref="D27:D28"/>
    <mergeCell ref="D30:D31"/>
    <mergeCell ref="D32:D33"/>
    <mergeCell ref="D35:D36"/>
    <mergeCell ref="D37:D38"/>
    <mergeCell ref="D40:D41"/>
    <mergeCell ref="A6:A54"/>
    <mergeCell ref="B6:B10"/>
    <mergeCell ref="C6:C10"/>
    <mergeCell ref="B11:B25"/>
    <mergeCell ref="C11:C25"/>
    <mergeCell ref="D11:D12"/>
    <mergeCell ref="D13:D14"/>
    <mergeCell ref="D23:D24"/>
    <mergeCell ref="B27:B43"/>
    <mergeCell ref="C27:C43"/>
    <mergeCell ref="A3:A5"/>
    <mergeCell ref="B3:C5"/>
    <mergeCell ref="D3:D5"/>
    <mergeCell ref="E3:E4"/>
    <mergeCell ref="F3:K3"/>
    <mergeCell ref="F4:K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1.1 - DOR - EXECUÇÃO FUB</vt:lpstr>
      <vt:lpstr>Resumo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Olavo Nery Coimbra Benevello Filho</cp:lastModifiedBy>
  <cp:lastPrinted>2018-01-17T12:07:56Z</cp:lastPrinted>
  <dcterms:modified xsi:type="dcterms:W3CDTF">2018-01-31T12:02:31Z</dcterms:modified>
</cp:coreProperties>
</file>