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Matriz 2024 Editável" sheetId="1" state="visible" r:id="rId3"/>
    <sheet name="tab_particao" sheetId="2" state="hidden" r:id="rId4"/>
    <sheet name="Administrativo " sheetId="3" state="visible" r:id="rId5"/>
    <sheet name="Matriz 2023_add1.2mi" sheetId="4" state="hidden" r:id="rId6"/>
    <sheet name="adicionais_2022_2023" sheetId="5" state="hidden" r:id="rId7"/>
    <sheet name="Matriz 2023" sheetId="6" state="hidden" r:id="rId8"/>
    <sheet name="Matriz Original" sheetId="7" state="hidden" r:id="rId9"/>
    <sheet name="TAEEx" sheetId="8" state="hidden" r:id="rId10"/>
    <sheet name="matriz crédito serviços" sheetId="9" state="hidden" r:id="rId11"/>
    <sheet name="BCG" sheetId="10" state="hidden" r:id="rId12"/>
    <sheet name="CTM" sheetId="11" state="hidden" r:id="rId13"/>
    <sheet name="BPOS" sheetId="12" state="hidden" r:id="rId14"/>
    <sheet name="Anexo 1" sheetId="13" state="hidden" r:id="rId15"/>
  </sheets>
  <definedNames>
    <definedName function="false" hidden="true" localSheetId="0" name="_xlnm._FilterDatabase" vbProcedure="false">'Matriz 2024 Editável'!$D$2:$AT$29</definedName>
    <definedName function="false" hidden="true" localSheetId="1" name="_xlnm._FilterDatabase" vbProcedure="false">tab_particao!$B$4:$N$30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<sst xmlns="http://schemas.openxmlformats.org/spreadsheetml/2006/main" count="774" uniqueCount="279">
  <si>
    <t xml:space="preserve">VARIÁVEIS A SEREM DEFINIDAS</t>
  </si>
  <si>
    <t xml:space="preserve">Unidade</t>
  </si>
  <si>
    <t xml:space="preserve">Valor de Referência Histórico (VRH)</t>
  </si>
  <si>
    <t xml:space="preserve">PTAE 2024</t>
  </si>
  <si>
    <t xml:space="preserve">EQR 2024</t>
  </si>
  <si>
    <t xml:space="preserve">Matriz 2023 básica (sem adicionais)</t>
  </si>
  <si>
    <t xml:space="preserve">Matriz 2023 final</t>
  </si>
  <si>
    <t xml:space="preserve">2024 INICIAL
70% VRH + (30% VRH + 3mi) ANDIFES</t>
  </si>
  <si>
    <t xml:space="preserve">Reposição</t>
  </si>
  <si>
    <t xml:space="preserve">70% VRH + (30% VRH + 3mi) ANDIFES  + Reposição</t>
  </si>
  <si>
    <t xml:space="preserve">TAEEx</t>
  </si>
  <si>
    <t xml:space="preserve">Extensão</t>
  </si>
  <si>
    <t xml:space="preserve">Crédito x Turma x Matriculados Externo</t>
  </si>
  <si>
    <t xml:space="preserve">Partição CTM Externo</t>
  </si>
  <si>
    <t xml:space="preserve">Disciplinas de serviço</t>
  </si>
  <si>
    <t xml:space="preserve">TAE</t>
  </si>
  <si>
    <t xml:space="preserve">Média dos CC/CPC Máximo (Anterior)</t>
  </si>
  <si>
    <t xml:space="preserve">Partição CC/CPC (+) (Anterior)</t>
  </si>
  <si>
    <t xml:space="preserve">Ingressos por vaga nova</t>
  </si>
  <si>
    <t xml:space="preserve">Partição Ingressos por vaga nova (+)</t>
  </si>
  <si>
    <t xml:space="preserve">Concluintes por vaga nova</t>
  </si>
  <si>
    <t xml:space="preserve">Partição Concluintes por vaga nova (+)</t>
  </si>
  <si>
    <t xml:space="preserve">Desvinculados por vaga nova</t>
  </si>
  <si>
    <t xml:space="preserve">Partição Desvinculados por vaga nova (-)</t>
  </si>
  <si>
    <t xml:space="preserve">Docentes FTE</t>
  </si>
  <si>
    <t xml:space="preserve">Partição Docentes FTE (-)</t>
  </si>
  <si>
    <t xml:space="preserve">Carga de trabalho docente total</t>
  </si>
  <si>
    <t xml:space="preserve">Partição Carga de trabalho docente total (+)</t>
  </si>
  <si>
    <t xml:space="preserve">Censo Graduação </t>
  </si>
  <si>
    <t xml:space="preserve">Partição Censo Graduação </t>
  </si>
  <si>
    <t xml:space="preserve">Bônus Censo Graduação </t>
  </si>
  <si>
    <t xml:space="preserve">(Matric. Mest * Capes) / Matric Total Unidade</t>
  </si>
  <si>
    <t xml:space="preserve">(Matric. Dout * Capes) / Matric Total Unidade</t>
  </si>
  <si>
    <t xml:space="preserve">Col AM + Col NA</t>
  </si>
  <si>
    <t xml:space="preserve">Partição Pós</t>
  </si>
  <si>
    <t xml:space="preserve">Bônus Pós-Graduação </t>
  </si>
  <si>
    <t xml:space="preserve">Matriz 2024 pré-reposição final</t>
  </si>
  <si>
    <t xml:space="preserve">Variação 2024-2023 pré-reposição</t>
  </si>
  <si>
    <t xml:space="preserve">Reposição Final </t>
  </si>
  <si>
    <t xml:space="preserve">Matriz 2024 Final</t>
  </si>
  <si>
    <t xml:space="preserve">variação Final 2024-2023</t>
  </si>
  <si>
    <t xml:space="preserve">Reposição total</t>
  </si>
  <si>
    <t xml:space="preserve">Matriz 2025</t>
  </si>
  <si>
    <t xml:space="preserve">Percentual do Valor de Referência Histórico 2017 a ser mantido:</t>
  </si>
  <si>
    <t xml:space="preserve">FAC</t>
  </si>
  <si>
    <t xml:space="preserve">FACE</t>
  </si>
  <si>
    <t xml:space="preserve">FAU</t>
  </si>
  <si>
    <t xml:space="preserve">Montante adicional a ser distribuído pela metodologia da Matriz ANDIFES:</t>
  </si>
  <si>
    <t xml:space="preserve">FAV</t>
  </si>
  <si>
    <t xml:space="preserve">FCTS</t>
  </si>
  <si>
    <t xml:space="preserve">FCI</t>
  </si>
  <si>
    <t xml:space="preserve">Montante adicional a ser distribuído para a Extensão:</t>
  </si>
  <si>
    <t xml:space="preserve">FD</t>
  </si>
  <si>
    <t xml:space="preserve">FE</t>
  </si>
  <si>
    <t xml:space="preserve">FEF</t>
  </si>
  <si>
    <t xml:space="preserve">Montante adicional a ser distribuído com base na métrica de créditos de serviço:</t>
  </si>
  <si>
    <t xml:space="preserve">FCTE</t>
  </si>
  <si>
    <t xml:space="preserve">FM</t>
  </si>
  <si>
    <t xml:space="preserve">FS</t>
  </si>
  <si>
    <t xml:space="preserve">FT</t>
  </si>
  <si>
    <t xml:space="preserve">Montante adicional a ser distribuído com base nas métricas de avaliação do Censo da Educação Superior:</t>
  </si>
  <si>
    <t xml:space="preserve">FUP</t>
  </si>
  <si>
    <t xml:space="preserve">IB</t>
  </si>
  <si>
    <t xml:space="preserve">ICH</t>
  </si>
  <si>
    <t xml:space="preserve">ICS</t>
  </si>
  <si>
    <t xml:space="preserve">Montante adicional a ser distribuído com base nas métricas de avaliação para a pós-graduação:</t>
  </si>
  <si>
    <t xml:space="preserve">IdA</t>
  </si>
  <si>
    <t xml:space="preserve">IE</t>
  </si>
  <si>
    <t xml:space="preserve">IF</t>
  </si>
  <si>
    <t xml:space="preserve">IG</t>
  </si>
  <si>
    <t xml:space="preserve">IL</t>
  </si>
  <si>
    <t xml:space="preserve">IP</t>
  </si>
  <si>
    <t xml:space="preserve">RESULTADOS</t>
  </si>
  <si>
    <t xml:space="preserve">IPOL</t>
  </si>
  <si>
    <t xml:space="preserve">IQ</t>
  </si>
  <si>
    <t xml:space="preserve">Montante adicional TOTAL</t>
  </si>
  <si>
    <t xml:space="preserve">IREL</t>
  </si>
  <si>
    <t xml:space="preserve">TOTAL</t>
  </si>
  <si>
    <t xml:space="preserve">Montante a ser reposto TOTAL</t>
  </si>
  <si>
    <t xml:space="preserve">Total a ser distribuído Matriz 2025</t>
  </si>
  <si>
    <t xml:space="preserve">Ganho percentual médio</t>
  </si>
  <si>
    <t xml:space="preserve">Matriz 2024</t>
  </si>
  <si>
    <t xml:space="preserve">Matriz 2024 / Matriz 2023</t>
  </si>
  <si>
    <t xml:space="preserve">Glossário</t>
  </si>
  <si>
    <t xml:space="preserve">Valor de Referência Histórico (VRH) agrupado e apresentado em 2017</t>
  </si>
  <si>
    <t xml:space="preserve">70 % do VRH</t>
  </si>
  <si>
    <t xml:space="preserve">30% do VRH</t>
  </si>
  <si>
    <t xml:space="preserve">Partição do Total de Alunos Equivalentes</t>
  </si>
  <si>
    <t xml:space="preserve">Partição da dimensão Eficiência e equidade</t>
  </si>
  <si>
    <t xml:space="preserve">30% do VRH + 3 milhões atribuídos pela matriz ANDIFES</t>
  </si>
  <si>
    <t xml:space="preserve">Dupla verificação </t>
  </si>
  <si>
    <t xml:space="preserve">Valor da matriz do ano anterior sem os incentivos adicionais</t>
  </si>
  <si>
    <t xml:space="preserve">Valor Final da matriz do ano anterior</t>
  </si>
  <si>
    <t xml:space="preserve">Valor da matriz básica sem reposição e outros incentivos</t>
  </si>
  <si>
    <t xml:space="preserve">Valor da matriz básica sem reposição e outros incentivos (Dupla verificação)</t>
  </si>
  <si>
    <t xml:space="preserve">Reposição de perda dentro da matriz básica em comparação ao ano anterior</t>
  </si>
  <si>
    <t xml:space="preserve">Matriz básica de 2024</t>
  </si>
  <si>
    <t xml:space="preserve">Partição da participação da unidade na Extensão</t>
  </si>
  <si>
    <t xml:space="preserve">valor dotado com base na partição da extensão</t>
  </si>
  <si>
    <t xml:space="preserve">Total de Créditos X Turma X Matriculados externos à Unidade</t>
  </si>
  <si>
    <t xml:space="preserve">partição de crédito X turma X Matriculados externos das unidades</t>
  </si>
  <si>
    <t xml:space="preserve">valor dotado com base na partição de Crédito X Turma X Matriculados Externos</t>
  </si>
  <si>
    <t xml:space="preserve">Total de Alunos Equivalentes (Graduação + Mestrado + Doutorado + Residência Médica)</t>
  </si>
  <si>
    <t xml:space="preserve"> média  dos Conceitos Curso (CC) ou do Conceito preliminar de Curso (CPC) ponderada pelo número de matriculados dos cursos de uma unidade</t>
  </si>
  <si>
    <t xml:space="preserve">Partição da Média dos CC/CPC Máximo</t>
  </si>
  <si>
    <t xml:space="preserve">Alunos que ingressaram por vagas novas sobre o total de alunos ingressantes no ano</t>
  </si>
  <si>
    <t xml:space="preserve">corresponde à divisão de alunos ingressantes em vagas novas sobre o universo de ingressantes da unidade j, dividida pelo somatório dos alunos ingressantes em vagas novas sobre o universo de ingressantes de todas as unidades da universidade;</t>
  </si>
  <si>
    <t xml:space="preserve">Alunos que concluíram o curso de graduação no ano sobre o total de alunos que ingressaram por vagas novas</t>
  </si>
  <si>
    <t xml:space="preserve">corresponde à divisão do total de alunos concluintes sobre o universo de ingressantes em vagas novas da unidade j, dividida pelo somatório dos alunos concluintes sobre o universo de ingressantes em vagas novas de todas as unidades da universidade;</t>
  </si>
  <si>
    <t xml:space="preserve">Alunos que desvincularam do curso de graduação no ano sobre o total de alunos que ingressaram por vagas novas</t>
  </si>
  <si>
    <t xml:space="preserve">Corresponde à divisão do total de alunos desvinculados sobre o universo de ingressantes em vagas novas da unidade j, dividida pelo somatório dos alunos desvinculados sobre o universo de ingressantes em vagas novas de todas as unidades da universidade;</t>
  </si>
  <si>
    <t xml:space="preserve">Docentes equivalente, representa o total de docentes, sendo considerado como peso de 0.5 aqueles com contratos de 20h</t>
  </si>
  <si>
    <t xml:space="preserve">corresponde à divisão de professores “Full Time Equivalent” (FTE) 
Pelos somatório dos professores FTE todas as unidades da universidade;</t>
  </si>
  <si>
    <t xml:space="preserve">Somatório da carga horária dos docentes da unidade: crédito hora da disciplina X número de turma</t>
  </si>
  <si>
    <t xml:space="preserve">Partição do somatório de carga horária dos docentes de uma unidade sobre a carga horária total dos docentes da Universidade</t>
  </si>
  <si>
    <t xml:space="preserve">Partição CC/CPC + Partição Ingresso Vagas Novas + Partição Concluintes Vagas Novas - Partição Desvinculados Vagas Novas + Partição Docentes FTE - Partição Carga de Trabalho  Docente Total</t>
  </si>
  <si>
    <t xml:space="preserve">Corresponde à divisão do Censo Graduação unidade pelo somatório do Censo Graduação de todas as unidades da universidade;</t>
  </si>
  <si>
    <t xml:space="preserve">Valor dotado com base na Partição Censo Graduação</t>
  </si>
  <si>
    <t xml:space="preserve">corresponde a média das notas CAPES dos cursos que formam uma unidade ponderadas pela quantidade de matriculados no mestrado. </t>
  </si>
  <si>
    <t xml:space="preserve">corresponde a média das notas CAPES dos cursos que formam uma unidade ponderadas pela quantidade de matriculados no Doutorado. </t>
  </si>
  <si>
    <t xml:space="preserve">Soma das médias ponderadas do mestrado e do doutorado</t>
  </si>
  <si>
    <t xml:space="preserve">corresponde à divisão da variável Pós-Graduação da unidade  pelo somatório dos valores dessa
variável de todas as unidades da universidade.</t>
  </si>
  <si>
    <t xml:space="preserve">Valor dotado com base no bônus de Pós-graduação</t>
  </si>
  <si>
    <t xml:space="preserve">Soma da (Matriz + Reposição) + Extensão  Disciplinas  de serviço + Bônus Graduação + Bônus Pós-graduação</t>
  </si>
  <si>
    <t xml:space="preserve">Diferença entre o valor dotado para cada unidade no ano corrente em comparação com o ano anterior</t>
  </si>
  <si>
    <t xml:space="preserve">Valor necessário para repor a diferença do montante recebido por cada unidade entre o ano corrente e o ano anterior</t>
  </si>
  <si>
    <t xml:space="preserve">Valor da matriz 2024 acrescido da reposição final</t>
  </si>
  <si>
    <t xml:space="preserve">Variação percentual entre o que será distribuído em 2024 em relação ao que foi distribuído em 2023</t>
  </si>
  <si>
    <t xml:space="preserve">Valor total das reposições efetuadas</t>
  </si>
  <si>
    <t xml:space="preserve">Matriz final para o ano corrente</t>
  </si>
  <si>
    <t xml:space="preserve">Tabela 1: valores de participação de cada variável da Matriz de Participação Interna da UnB, 2024</t>
  </si>
  <si>
    <t xml:space="preserve">Matriz Andifes</t>
  </si>
  <si>
    <t xml:space="preserve">Métricas do Censo da Educação Superior</t>
  </si>
  <si>
    <t xml:space="preserve">PTAE</t>
  </si>
  <si>
    <t xml:space="preserve">EQR</t>
  </si>
  <si>
    <t xml:space="preserve">Disciplinas de Serviço</t>
  </si>
  <si>
    <t xml:space="preserve">CC/CPC (+)</t>
  </si>
  <si>
    <t xml:space="preserve">Ingressos por vaga nova (+)</t>
  </si>
  <si>
    <t xml:space="preserve">Concluintes por vaga nova (+)</t>
  </si>
  <si>
    <t xml:space="preserve">Desvinculados por vaga nova (-)</t>
  </si>
  <si>
    <t xml:space="preserve">Docentes FTE (-)</t>
  </si>
  <si>
    <t xml:space="preserve">Carga de trabalho docente (+)</t>
  </si>
  <si>
    <t xml:space="preserve">Pós-graduação</t>
  </si>
  <si>
    <t xml:space="preserve">FCE</t>
  </si>
  <si>
    <t xml:space="preserve">FGA</t>
  </si>
  <si>
    <t xml:space="preserve">Fonte: DAI/DPO</t>
  </si>
  <si>
    <t xml:space="preserve">Categoria</t>
  </si>
  <si>
    <t xml:space="preserve">Subcategoria</t>
  </si>
  <si>
    <t xml:space="preserve">Recursos</t>
  </si>
  <si>
    <t xml:space="preserve">2024 (R$)</t>
  </si>
  <si>
    <t xml:space="preserve">2025 (R$)</t>
  </si>
  <si>
    <t xml:space="preserve">Gabinete</t>
  </si>
  <si>
    <t xml:space="preserve">1A</t>
  </si>
  <si>
    <t xml:space="preserve">GRE</t>
  </si>
  <si>
    <t xml:space="preserve">1B</t>
  </si>
  <si>
    <t xml:space="preserve">VRT</t>
  </si>
  <si>
    <t xml:space="preserve">Decanato</t>
  </si>
  <si>
    <t xml:space="preserve">2A</t>
  </si>
  <si>
    <t xml:space="preserve">DAC</t>
  </si>
  <si>
    <t xml:space="preserve">DAF</t>
  </si>
  <si>
    <t xml:space="preserve">DGP</t>
  </si>
  <si>
    <t xml:space="preserve">2B</t>
  </si>
  <si>
    <t xml:space="preserve">DEG</t>
  </si>
  <si>
    <t xml:space="preserve">DEX</t>
  </si>
  <si>
    <t xml:space="preserve">DPO</t>
  </si>
  <si>
    <t xml:space="preserve">2C</t>
  </si>
  <si>
    <t xml:space="preserve">DPG</t>
  </si>
  <si>
    <t xml:space="preserve">DPI</t>
  </si>
  <si>
    <t xml:space="preserve">Infraestrutura</t>
  </si>
  <si>
    <t xml:space="preserve">3A</t>
  </si>
  <si>
    <t xml:space="preserve">PRC</t>
  </si>
  <si>
    <t xml:space="preserve">3B</t>
  </si>
  <si>
    <t xml:space="preserve">BCE</t>
  </si>
  <si>
    <t xml:space="preserve">STI</t>
  </si>
  <si>
    <t xml:space="preserve">Infra</t>
  </si>
  <si>
    <t xml:space="preserve">SAA</t>
  </si>
  <si>
    <t xml:space="preserve">3C</t>
  </si>
  <si>
    <t xml:space="preserve">ACE</t>
  </si>
  <si>
    <t xml:space="preserve">CEAD</t>
  </si>
  <si>
    <t xml:space="preserve">SEMA</t>
  </si>
  <si>
    <t xml:space="preserve">SPI</t>
  </si>
  <si>
    <t xml:space="preserve">Centro</t>
  </si>
  <si>
    <t xml:space="preserve">4C</t>
  </si>
  <si>
    <t xml:space="preserve">CCOM</t>
  </si>
  <si>
    <t xml:space="preserve">CIBH</t>
  </si>
  <si>
    <t xml:space="preserve">CRAD</t>
  </si>
  <si>
    <t xml:space="preserve">4A</t>
  </si>
  <si>
    <t xml:space="preserve">CDS</t>
  </si>
  <si>
    <t xml:space="preserve">CEAM</t>
  </si>
  <si>
    <t xml:space="preserve">CER</t>
  </si>
  <si>
    <t xml:space="preserve">CET</t>
  </si>
  <si>
    <t xml:space="preserve">Faculdade</t>
  </si>
  <si>
    <t xml:space="preserve">5A</t>
  </si>
  <si>
    <t xml:space="preserve">FAL</t>
  </si>
  <si>
    <t xml:space="preserve">5B</t>
  </si>
  <si>
    <t xml:space="preserve">Assessoria</t>
  </si>
  <si>
    <t xml:space="preserve">6A</t>
  </si>
  <si>
    <t xml:space="preserve">UnBTV</t>
  </si>
  <si>
    <t xml:space="preserve">EDU</t>
  </si>
  <si>
    <t xml:space="preserve">INT</t>
  </si>
  <si>
    <t xml:space="preserve">PJU</t>
  </si>
  <si>
    <t xml:space="preserve">SECOM</t>
  </si>
  <si>
    <t xml:space="preserve">SDH</t>
  </si>
  <si>
    <t xml:space="preserve">PCTec</t>
  </si>
  <si>
    <t xml:space="preserve">6B</t>
  </si>
  <si>
    <t xml:space="preserve">AUD</t>
  </si>
  <si>
    <t xml:space="preserve">AAMC</t>
  </si>
  <si>
    <t xml:space="preserve">OUV</t>
  </si>
  <si>
    <t xml:space="preserve">Total</t>
  </si>
  <si>
    <t xml:space="preserve">-</t>
  </si>
  <si>
    <t xml:space="preserve">PTAE 2023</t>
  </si>
  <si>
    <t xml:space="preserve">EQR 2023</t>
  </si>
  <si>
    <t xml:space="preserve">Matriz 2022 básica (sem adicionais)</t>
  </si>
  <si>
    <t xml:space="preserve">Matriz 2022 final</t>
  </si>
  <si>
    <t xml:space="preserve">2023 INICIAL
80% VRH + (20% VRH + 3mi) ANDIFES</t>
  </si>
  <si>
    <t xml:space="preserve">Matriz + Reposição</t>
  </si>
  <si>
    <t xml:space="preserve">CC/CPC Máximo</t>
  </si>
  <si>
    <t xml:space="preserve">Partição CC/CPC (+)</t>
  </si>
  <si>
    <t xml:space="preserve">Censo Graduação</t>
  </si>
  <si>
    <t xml:space="preserve">Partição Censo Graduação</t>
  </si>
  <si>
    <t xml:space="preserve">Bônus Censo Graduação</t>
  </si>
  <si>
    <t xml:space="preserve">Col AJ + Col AK</t>
  </si>
  <si>
    <t xml:space="preserve">Bônus Pós-Graduação</t>
  </si>
  <si>
    <t xml:space="preserve">Matriz 2023 FINAL</t>
  </si>
  <si>
    <t xml:space="preserve">Variação 2023-2022</t>
  </si>
  <si>
    <t xml:space="preserve">Percentual do Valor de Referência Histórico a ser mantido:</t>
  </si>
  <si>
    <t xml:space="preserve">IH</t>
  </si>
  <si>
    <t xml:space="preserve">Total a ser distribuído Matriz 2023</t>
  </si>
  <si>
    <t xml:space="preserve">Matriz 2022</t>
  </si>
  <si>
    <t xml:space="preserve">Matriz 2023 / Matriz 2022</t>
  </si>
  <si>
    <t xml:space="preserve">80% VRH + (20% VRH + 3mi) ANDIFES</t>
  </si>
  <si>
    <t xml:space="preserve">Matriz FINAL</t>
  </si>
  <si>
    <t xml:space="preserve">Créditos de Serviço</t>
  </si>
  <si>
    <t xml:space="preserve">Graduação</t>
  </si>
  <si>
    <t xml:space="preserve">Total Adicional</t>
  </si>
  <si>
    <t xml:space="preserve">%</t>
  </si>
  <si>
    <t xml:space="preserve">matriz 80% do VRH</t>
  </si>
  <si>
    <t xml:space="preserve">matriz 20% do VRH</t>
  </si>
  <si>
    <t xml:space="preserve">PTAE 2022</t>
  </si>
  <si>
    <t xml:space="preserve">EQR 2022</t>
  </si>
  <si>
    <t xml:space="preserve">20% do VRH + adicional ANDIFES</t>
  </si>
  <si>
    <t xml:space="preserve">matriz 2022</t>
  </si>
  <si>
    <t xml:space="preserve">2023 - Inicial 80% do VRH + (20% VRH + 3mi) ANDIFES</t>
  </si>
  <si>
    <t xml:space="preserve">CC/CPC Máximo ponderado matriculados</t>
  </si>
  <si>
    <t xml:space="preserve">Partição desvinculados por vaga nova (-)</t>
  </si>
  <si>
    <t xml:space="preserve">FTE</t>
  </si>
  <si>
    <t xml:space="preserve">(Matric. Mest * Capes) / Matric Total Unidade)</t>
  </si>
  <si>
    <t xml:space="preserve">(Matric. Dout * Capes) / Matric Total Unidade)</t>
  </si>
  <si>
    <t xml:space="preserve">Bônus Pós-graduação</t>
  </si>
  <si>
    <t xml:space="preserve">Matriz 2023 Final</t>
  </si>
  <si>
    <t xml:space="preserve">12.31%</t>
  </si>
  <si>
    <t xml:space="preserve">13.86%</t>
  </si>
  <si>
    <t xml:space="preserve">9.81%</t>
  </si>
  <si>
    <t xml:space="preserve">10.83%</t>
  </si>
  <si>
    <t xml:space="preserve">15.3%</t>
  </si>
  <si>
    <t xml:space="preserve">22.1%</t>
  </si>
  <si>
    <t xml:space="preserve">22.98%</t>
  </si>
  <si>
    <t xml:space="preserve">10.29%</t>
  </si>
  <si>
    <t xml:space="preserve">10.45%</t>
  </si>
  <si>
    <t xml:space="preserve">8.38%</t>
  </si>
  <si>
    <t xml:space="preserve">6.56%</t>
  </si>
  <si>
    <t xml:space="preserve">8.64%</t>
  </si>
  <si>
    <t xml:space="preserve">13.57%</t>
  </si>
  <si>
    <t xml:space="preserve">11.9%</t>
  </si>
  <si>
    <t xml:space="preserve">20.49%</t>
  </si>
  <si>
    <t xml:space="preserve">16.61%</t>
  </si>
  <si>
    <t xml:space="preserve">10.53%</t>
  </si>
  <si>
    <t xml:space="preserve">30.1%</t>
  </si>
  <si>
    <t xml:space="preserve">10.55%</t>
  </si>
  <si>
    <t xml:space="preserve">13.14%</t>
  </si>
  <si>
    <t xml:space="preserve">12.01%</t>
  </si>
  <si>
    <t xml:space="preserve">16.45%</t>
  </si>
  <si>
    <t xml:space="preserve">26.61%</t>
  </si>
  <si>
    <t xml:space="preserve">14.32%</t>
  </si>
  <si>
    <t xml:space="preserve">18.53%</t>
  </si>
  <si>
    <t xml:space="preserve">Unidade_exec</t>
  </si>
  <si>
    <t xml:space="preserve">NA</t>
  </si>
  <si>
    <t xml:space="preserve">Δ</t>
  </si>
  <si>
    <t xml:space="preserve">Média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</si>
</sst>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_-&quot;R$&quot;* #,##0.00_-;&quot;-R$&quot;* #,##0.00_-;_-&quot;R$&quot;* \-??_-;_-@_-"/>
    <numFmt numFmtId="166" formatCode="0.0000"/>
    <numFmt numFmtId="167" formatCode="_-* #,##0.00_-;\-* #,##0.00_-;_-* \-??_-;_-@_-"/>
    <numFmt numFmtId="168" formatCode="_-* #,##0.0000_-;\-* #,##0.0000_-;_-* \-??_-;_-@_-"/>
    <numFmt numFmtId="169" formatCode="0"/>
    <numFmt numFmtId="170" formatCode="0%"/>
    <numFmt numFmtId="171" formatCode="0.00%"/>
    <numFmt numFmtId="172" formatCode="_-* #,##0.0_-;\-* #,##0.0_-;_-* \-??_-;_-@_-"/>
    <numFmt numFmtId="173" formatCode="#,##0"/>
    <numFmt numFmtId="174" formatCode="0.00"/>
    <numFmt numFmtId="175" formatCode="_-[$R$-416]\ * #,##0.00_-;\-[$R$-416]\ * #,##0.00_-;_-[$R$-416]\ * \-??_-;_-@_-"/>
    <numFmt numFmtId="176" formatCode="_-&quot;R$&quot;* #,##0_-;&quot;-R$&quot;* #,##0_-;_-&quot;R$&quot;* \-??_-;_-@_-"/>
    <numFmt numFmtId="177" formatCode="[$R$-416]\ #,##0.00;[RED]\-[$R$-416]\ #,##0.00"/>
    <numFmt numFmtId="178" formatCode="_-* #,##0.00_-;\-* #,##0.00_-;_-* \-??_-;_-@_-"/>
    <numFmt numFmtId="179" formatCode="[$R$-416]\ #,##0;[RED]\-[$R$-416]\ #,##0"/>
    <numFmt numFmtId="180" formatCode="_-* #,##0_-;\-* #,##0_-;_-* \-??_-;_-@_-"/>
    <numFmt numFmtId="181" formatCode="&quot;R$&quot;#,##0"/>
    <numFmt numFmtId="182" formatCode="#,##0.0000"/>
    <numFmt numFmtId="183" formatCode="#,##0.00"/>
    <numFmt numFmtId="184" formatCode="0.0%"/>
    <numFmt numFmtId="185" formatCode="_-* #,##0.0000_-;\-* #,##0.0000_-;_-* \-??_-;_-@_-"/>
    <numFmt numFmtId="186" formatCode="_-* #,##0_-;\-* #,##0_-;_-* \-??_-;_-@_-"/>
    <numFmt numFmtId="187" formatCode="_-&quot;R$ &quot;* #,##0.00_-;&quot;-R$ &quot;* #,##0.00_-;_-&quot;R$ &quot;* \-??_-;_-@_-"/>
    <numFmt numFmtId="188" formatCode="0.000"/>
  </numFmts>
  <fonts count="2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Open Sans"/>
      <family val="2"/>
      <charset val="1"/>
    </font>
    <font>
      <b val="true"/>
      <sz val="10"/>
      <color rgb="FFFFFFFF"/>
      <name val="Open Sans"/>
      <family val="2"/>
      <charset val="1"/>
    </font>
    <font>
      <b val="true"/>
      <sz val="10"/>
      <color rgb="FF000000"/>
      <name val="Open Sans"/>
      <family val="2"/>
      <charset val="1"/>
    </font>
    <font>
      <sz val="10"/>
      <color rgb="FF535353"/>
      <name val="Open Sans"/>
      <family val="2"/>
      <charset val="1"/>
    </font>
    <font>
      <b val="true"/>
      <sz val="10"/>
      <color rgb="FF535353"/>
      <name val="Open Sans"/>
      <family val="2"/>
      <charset val="1"/>
    </font>
    <font>
      <sz val="11"/>
      <color rgb="FF9C6500"/>
      <name val="Calibri"/>
      <family val="2"/>
      <charset val="1"/>
    </font>
    <font>
      <sz val="10"/>
      <color rgb="FF9C6500"/>
      <name val="Open Sans"/>
      <family val="2"/>
      <charset val="1"/>
    </font>
    <font>
      <sz val="10"/>
      <name val="Open Sans"/>
      <family val="2"/>
      <charset val="1"/>
    </font>
    <font>
      <sz val="11"/>
      <color rgb="FF000000"/>
      <name val="Calibri Light"/>
      <family val="2"/>
      <charset val="1"/>
    </font>
    <font>
      <sz val="12"/>
      <color rgb="FF000000"/>
      <name val="Calibri Light"/>
      <family val="2"/>
      <charset val="1"/>
    </font>
    <font>
      <b val="true"/>
      <sz val="10"/>
      <color rgb="FF000000"/>
      <name val="Calibri Light"/>
      <family val="2"/>
      <charset val="1"/>
    </font>
    <font>
      <b val="true"/>
      <sz val="11"/>
      <color rgb="FF000000"/>
      <name val="Calibri Light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FFFFFF"/>
      <name val="Open Sans"/>
      <family val="2"/>
      <charset val="1"/>
    </font>
    <font>
      <b val="true"/>
      <sz val="11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2A6099"/>
      <name val="Arial"/>
      <family val="2"/>
      <charset val="1"/>
    </font>
  </fonts>
  <fills count="37">
    <fill>
      <patternFill patternType="none"/>
    </fill>
    <fill>
      <patternFill patternType="gray125"/>
    </fill>
    <fill>
      <patternFill patternType="solid">
        <fgColor rgb="FFFFEB9C"/>
        <bgColor rgb="FFFFE994"/>
      </patternFill>
    </fill>
    <fill>
      <patternFill patternType="solid">
        <fgColor rgb="FFFFFFFF"/>
        <bgColor rgb="FFF6F9FC"/>
      </patternFill>
    </fill>
    <fill>
      <patternFill patternType="solid">
        <fgColor rgb="FF70AD47"/>
        <bgColor rgb="FF81D41A"/>
      </patternFill>
    </fill>
    <fill>
      <patternFill patternType="solid">
        <fgColor rgb="FF81D41A"/>
        <bgColor rgb="FF70AD47"/>
      </patternFill>
    </fill>
    <fill>
      <patternFill patternType="solid">
        <fgColor rgb="FF8D1D75"/>
        <bgColor rgb="FF800080"/>
      </patternFill>
    </fill>
    <fill>
      <patternFill patternType="solid">
        <fgColor rgb="FF2A6099"/>
        <bgColor rgb="FF1F4E79"/>
      </patternFill>
    </fill>
    <fill>
      <patternFill patternType="solid">
        <fgColor rgb="FFFFBF00"/>
        <bgColor rgb="FFFFC000"/>
      </patternFill>
    </fill>
    <fill>
      <patternFill patternType="solid">
        <fgColor rgb="FFA5A5A5"/>
        <bgColor rgb="FF999999"/>
      </patternFill>
    </fill>
    <fill>
      <patternFill patternType="solid">
        <fgColor rgb="FFFFA6A6"/>
        <bgColor rgb="FFE0C2CD"/>
      </patternFill>
    </fill>
    <fill>
      <patternFill patternType="solid">
        <fgColor rgb="FF0070C0"/>
        <bgColor rgb="FF2A6099"/>
      </patternFill>
    </fill>
    <fill>
      <patternFill patternType="solid">
        <fgColor rgb="FFE2F0D9"/>
        <bgColor rgb="FFDDE8CB"/>
      </patternFill>
    </fill>
    <fill>
      <patternFill patternType="solid">
        <fgColor rgb="FFDDE8CB"/>
        <bgColor rgb="FFE2F0D9"/>
      </patternFill>
    </fill>
    <fill>
      <patternFill patternType="solid">
        <fgColor rgb="FFC5E0B4"/>
        <bgColor rgb="FFDDE8CB"/>
      </patternFill>
    </fill>
    <fill>
      <patternFill patternType="solid">
        <fgColor rgb="FFE0C2CD"/>
        <bgColor rgb="FFCCCCCC"/>
      </patternFill>
    </fill>
    <fill>
      <patternFill patternType="solid">
        <fgColor rgb="FFB4C7DC"/>
        <bgColor rgb="FFBFBFBF"/>
      </patternFill>
    </fill>
    <fill>
      <patternFill patternType="solid">
        <fgColor rgb="FFFFE994"/>
        <bgColor rgb="FFFFEB9C"/>
      </patternFill>
    </fill>
    <fill>
      <patternFill patternType="solid">
        <fgColor rgb="FFDDDDDD"/>
        <bgColor rgb="FFDBDBDB"/>
      </patternFill>
    </fill>
    <fill>
      <patternFill patternType="solid">
        <fgColor rgb="FF999999"/>
        <bgColor rgb="FFA5A5A5"/>
      </patternFill>
    </fill>
    <fill>
      <patternFill patternType="solid">
        <fgColor rgb="FFFFD7D7"/>
        <bgColor rgb="FFF7D1D5"/>
      </patternFill>
    </fill>
    <fill>
      <patternFill patternType="solid">
        <fgColor theme="8" tint="0.3999"/>
        <bgColor rgb="FFB4C7DC"/>
      </patternFill>
    </fill>
    <fill>
      <patternFill patternType="solid">
        <fgColor rgb="FF5B9BD5"/>
        <bgColor rgb="FF999999"/>
      </patternFill>
    </fill>
    <fill>
      <patternFill patternType="solid">
        <fgColor rgb="FFDEEBF7"/>
        <bgColor rgb="FFDAE3F3"/>
      </patternFill>
    </fill>
    <fill>
      <patternFill patternType="solid">
        <fgColor rgb="FF7F7F7F"/>
        <bgColor rgb="FF808080"/>
      </patternFill>
    </fill>
    <fill>
      <patternFill patternType="solid">
        <fgColor rgb="FFFFFF00"/>
        <bgColor rgb="FFFFC000"/>
      </patternFill>
    </fill>
    <fill>
      <patternFill patternType="solid">
        <fgColor rgb="FFFFC000"/>
        <bgColor rgb="FFFFBF00"/>
      </patternFill>
    </fill>
    <fill>
      <patternFill patternType="solid">
        <fgColor rgb="FF55308D"/>
        <bgColor rgb="FF535353"/>
      </patternFill>
    </fill>
    <fill>
      <patternFill patternType="solid">
        <fgColor rgb="FFC9211E"/>
        <bgColor rgb="FFFF0000"/>
      </patternFill>
    </fill>
    <fill>
      <patternFill patternType="solid">
        <fgColor rgb="FFCCCCCC"/>
        <bgColor rgb="FFBFBFBF"/>
      </patternFill>
    </fill>
    <fill>
      <patternFill patternType="solid">
        <fgColor rgb="FFE9D4F2"/>
        <bgColor rgb="FFDDDDDD"/>
      </patternFill>
    </fill>
    <fill>
      <patternFill patternType="solid">
        <fgColor rgb="FFF7D1D5"/>
        <bgColor rgb="FFFFD7D7"/>
      </patternFill>
    </fill>
    <fill>
      <patternFill patternType="solid">
        <fgColor rgb="FFF6F9FC"/>
        <bgColor rgb="FFFFFFFF"/>
      </patternFill>
    </fill>
    <fill>
      <patternFill patternType="solid">
        <fgColor rgb="FFDAE3F3"/>
        <bgColor rgb="FFDEEBF7"/>
      </patternFill>
    </fill>
    <fill>
      <patternFill patternType="solid">
        <fgColor rgb="FFFBE5D6"/>
        <bgColor rgb="FFFFD7D7"/>
      </patternFill>
    </fill>
    <fill>
      <patternFill patternType="solid">
        <fgColor rgb="FFDBDBDB"/>
        <bgColor rgb="FFD9D9D9"/>
      </patternFill>
    </fill>
    <fill>
      <patternFill patternType="solid">
        <fgColor rgb="FFD6DCE5"/>
        <bgColor rgb="FFDBDBDB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thin">
        <color rgb="FF385724"/>
      </left>
      <right style="thin">
        <color rgb="FF385724"/>
      </right>
      <top style="thin">
        <color rgb="FF385724"/>
      </top>
      <bottom style="thin">
        <color rgb="FFA5A5A5"/>
      </bottom>
      <diagonal/>
    </border>
    <border diagonalUp="false" diagonalDown="false">
      <left style="thin">
        <color rgb="FF385724"/>
      </left>
      <right style="thin">
        <color rgb="FF385724"/>
      </right>
      <top/>
      <bottom/>
      <diagonal/>
    </border>
    <border diagonalUp="false" diagonalDown="false">
      <left style="thin">
        <color rgb="FF1F4E79"/>
      </left>
      <right style="thin">
        <color rgb="FF1F4E79"/>
      </right>
      <top style="thin">
        <color rgb="FF1F4E79"/>
      </top>
      <bottom/>
      <diagonal/>
    </border>
    <border diagonalUp="false" diagonalDown="false">
      <left style="thin">
        <color rgb="FF1F4E79"/>
      </left>
      <right style="thin">
        <color rgb="FF1F4E79"/>
      </right>
      <top/>
      <bottom style="thin">
        <color rgb="FF1F4E79"/>
      </bottom>
      <diagonal/>
    </border>
    <border diagonalUp="false" diagonalDown="false">
      <left style="thin">
        <color rgb="FF1F4E79"/>
      </left>
      <right style="thin">
        <color rgb="FF1F4E79"/>
      </right>
      <top/>
      <bottom/>
      <diagonal/>
    </border>
    <border diagonalUp="false" diagonalDown="false">
      <left/>
      <right style="thin">
        <color theme="0" tint="-0.15"/>
      </right>
      <top style="thin">
        <color theme="0" tint="-0.5"/>
      </top>
      <bottom/>
      <diagonal/>
    </border>
    <border diagonalUp="false" diagonalDown="false">
      <left style="thin">
        <color theme="0" tint="-0.15"/>
      </left>
      <right style="thin">
        <color theme="0" tint="-0.15"/>
      </right>
      <top style="thin">
        <color theme="0" tint="-0.5"/>
      </top>
      <bottom style="thin">
        <color theme="0" tint="-0.5"/>
      </bottom>
      <diagonal/>
    </border>
    <border diagonalUp="false" diagonalDown="false">
      <left style="thin">
        <color theme="0" tint="-0.15"/>
      </left>
      <right style="thin">
        <color theme="0" tint="-0.15"/>
      </right>
      <top style="thin">
        <color theme="0" tint="-0.5"/>
      </top>
      <bottom/>
      <diagonal/>
    </border>
    <border diagonalUp="false" diagonalDown="false">
      <left style="thin">
        <color theme="0" tint="-0.15"/>
      </left>
      <right/>
      <top style="thin">
        <color theme="0" tint="-0.5"/>
      </top>
      <bottom/>
      <diagonal/>
    </border>
    <border diagonalUp="false" diagonalDown="false">
      <left/>
      <right style="thin">
        <color theme="0" tint="-0.15"/>
      </right>
      <top/>
      <bottom style="thin">
        <color theme="0" tint="-0.5"/>
      </bottom>
      <diagonal/>
    </border>
    <border diagonalUp="false" diagonalDown="false">
      <left style="thin">
        <color theme="0" tint="-0.15"/>
      </left>
      <right style="thin">
        <color theme="0" tint="-0.15"/>
      </right>
      <top/>
      <bottom style="thin">
        <color theme="0" tint="-0.5"/>
      </bottom>
      <diagonal/>
    </border>
    <border diagonalUp="false" diagonalDown="false">
      <left style="thin">
        <color theme="0" tint="-0.15"/>
      </left>
      <right/>
      <top/>
      <bottom style="thin">
        <color theme="0" tint="-0.5"/>
      </bottom>
      <diagonal/>
    </border>
    <border diagonalUp="false" diagonalDown="false">
      <left/>
      <right style="thin">
        <color theme="0" tint="-0.15"/>
      </right>
      <top/>
      <bottom style="thin">
        <color theme="0" tint="-0.15"/>
      </bottom>
      <diagonal/>
    </border>
    <border diagonalUp="false" diagonalDown="false">
      <left style="thin">
        <color theme="0" tint="-0.15"/>
      </left>
      <right style="thin">
        <color theme="0" tint="-0.15"/>
      </right>
      <top/>
      <bottom style="thin">
        <color theme="0" tint="-0.15"/>
      </bottom>
      <diagonal/>
    </border>
    <border diagonalUp="false" diagonalDown="false">
      <left style="thin">
        <color theme="0" tint="-0.15"/>
      </left>
      <right/>
      <top/>
      <bottom style="thin">
        <color theme="0" tint="-0.15"/>
      </bottom>
      <diagonal/>
    </border>
    <border diagonalUp="false" diagonalDown="false">
      <left/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 diagonalUp="false" diagonalDown="false"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 diagonalUp="false" diagonalDown="false">
      <left style="thin">
        <color theme="0" tint="-0.15"/>
      </left>
      <right/>
      <top style="thin">
        <color theme="0" tint="-0.15"/>
      </top>
      <bottom style="thin">
        <color theme="0" tint="-0.15"/>
      </bottom>
      <diagonal/>
    </border>
    <border diagonalUp="false" diagonalDown="false">
      <left/>
      <right style="thin">
        <color theme="0" tint="-0.15"/>
      </right>
      <top style="thin">
        <color theme="0" tint="-0.15"/>
      </top>
      <bottom style="thin">
        <color theme="0" tint="-0.5"/>
      </bottom>
      <diagonal/>
    </border>
    <border diagonalUp="false" diagonalDown="false"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5"/>
      </bottom>
      <diagonal/>
    </border>
    <border diagonalUp="false" diagonalDown="false">
      <left style="thin">
        <color theme="0" tint="-0.15"/>
      </left>
      <right/>
      <top style="thin">
        <color theme="0" tint="-0.15"/>
      </top>
      <bottom style="thin">
        <color theme="0" tint="-0.5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>
        <color theme="0" tint="-0.15"/>
      </bottom>
      <diagonal/>
    </border>
    <border diagonalUp="false" diagonalDown="false">
      <left/>
      <right/>
      <top style="thin"/>
      <bottom style="thin">
        <color theme="0" tint="-0.15"/>
      </bottom>
      <diagonal/>
    </border>
    <border diagonalUp="false" diagonalDown="false">
      <left style="thin"/>
      <right/>
      <top style="thin"/>
      <bottom style="thin">
        <color theme="0" tint="-0.15"/>
      </bottom>
      <diagonal/>
    </border>
    <border diagonalUp="false" diagonalDown="false">
      <left/>
      <right style="thin"/>
      <top style="thin">
        <color theme="0" tint="-0.15"/>
      </top>
      <bottom style="thin">
        <color theme="0" tint="-0.15"/>
      </bottom>
      <diagonal/>
    </border>
    <border diagonalUp="false" diagonalDown="false">
      <left style="thin"/>
      <right/>
      <top style="thin">
        <color theme="0" tint="-0.15"/>
      </top>
      <bottom style="thin">
        <color theme="0" tint="-0.15"/>
      </bottom>
      <diagonal/>
    </border>
    <border diagonalUp="false" diagonalDown="false">
      <left/>
      <right style="thin"/>
      <top style="thin">
        <color theme="0" tint="-0.15"/>
      </top>
      <bottom style="thin"/>
      <diagonal/>
    </border>
    <border diagonalUp="false" diagonalDown="false">
      <left style="thin"/>
      <right/>
      <top style="thin">
        <color theme="0" tint="-0.15"/>
      </top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>
        <color rgb="FFBFBFBF"/>
      </bottom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>
        <color rgb="FFBFBFBF"/>
      </top>
      <bottom style="thin">
        <color rgb="FFBFBFBF"/>
      </bottom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>
        <color rgb="FFBFBFBF"/>
      </top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2" borderId="0" applyFont="true" applyBorder="false" applyAlignment="true" applyProtection="false">
      <alignment horizontal="general" vertical="bottom" textRotation="0" wrapText="false" indent="0" shrinkToFit="false"/>
    </xf>
  </cellStyleXfs>
  <cellXfs count="2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1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11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13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1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14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15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14" borderId="0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" fillId="16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16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1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1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17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1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4" fillId="18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18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18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" fillId="18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4" fillId="18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19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4" fillId="2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4" fillId="2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2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4" fillId="1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4" fillId="21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21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7" fontId="4" fillId="2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4" fillId="2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4" fillId="2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9" fontId="4" fillId="2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0" fontId="4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6" fillId="4" borderId="2" xfId="19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81" fontId="6" fillId="4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81" fontId="6" fillId="4" borderId="2" xfId="1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1" fontId="8" fillId="2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5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5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4" fillId="5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6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7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7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4" fillId="8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2" fontId="4" fillId="8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8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3" fontId="4" fillId="24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4" fillId="24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4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1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1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4" fillId="1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4" fillId="11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11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11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1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9" fontId="4" fillId="1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6" fillId="4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3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2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3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4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11" fillId="3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5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4" fontId="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8" fillId="23" borderId="4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1" fontId="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5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5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4" fillId="5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6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7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7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4" fillId="8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2" fontId="4" fillId="8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8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3" fontId="4" fillId="24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4" fillId="24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4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1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1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4" fillId="1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4" fillId="11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11" borderId="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1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4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6" fontId="0" fillId="0" borderId="26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0" fillId="0" borderId="27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6" fontId="0" fillId="0" borderId="28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0" fillId="0" borderId="29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3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6" fontId="0" fillId="0" borderId="30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0" fillId="0" borderId="31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3" borderId="3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3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0" fillId="0" borderId="32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0" fillId="0" borderId="33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3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5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5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3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6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9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7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8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8" borderId="3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35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3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0" borderId="35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6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13" borderId="36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" fillId="0" borderId="3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16" borderId="35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86" fontId="4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17" borderId="35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" fillId="0" borderId="3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0" borderId="35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" fillId="0" borderId="3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4" fillId="0" borderId="3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9" borderId="3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3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3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4" fillId="0" borderId="3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4" fillId="30" borderId="3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4" fillId="31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4" fillId="31" borderId="36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2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32" borderId="3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6" fontId="4" fillId="32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32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32" borderId="3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32" borderId="35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" fillId="32" borderId="3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4" fillId="32" borderId="3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2" borderId="3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2" borderId="3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5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5" borderId="3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0" fillId="5" borderId="3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20" fillId="5" borderId="3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0" fillId="5" borderId="3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0" fillId="7" borderId="3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0" fillId="7" borderId="3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0" fillId="8" borderId="3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2" fontId="20" fillId="8" borderId="3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0" fillId="8" borderId="36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83" fontId="20" fillId="24" borderId="3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0" fillId="24" borderId="3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0" fillId="24" borderId="3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0" fillId="27" borderId="3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0" fillId="27" borderId="3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20" fillId="27" borderId="3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20" fillId="28" borderId="3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20" fillId="28" borderId="3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6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12" borderId="3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3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4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5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6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3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3" borderId="3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4" borderId="3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5" borderId="3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6" borderId="3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3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4" fontId="0" fillId="0" borderId="37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12" borderId="3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4" fontId="0" fillId="12" borderId="37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33" borderId="3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4" fontId="0" fillId="33" borderId="37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34" borderId="3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4" fontId="0" fillId="34" borderId="37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35" borderId="3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4" fontId="0" fillId="35" borderId="37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36" borderId="3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4" fontId="0" fillId="36" borderId="37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5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7" fontId="1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8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3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3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2" fillId="3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3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2" fillId="3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3" fillId="3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3" fillId="3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4" fillId="3" borderId="4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4" fillId="3" borderId="42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23" fillId="3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3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3" fillId="3" borderId="42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23" fillId="3" borderId="4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23" fillId="3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3" fillId="3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4" fillId="3" borderId="4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4" fillId="3" borderId="41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22" fillId="3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5" fillId="3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3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eutral" xfId="20"/>
  </cellStyles>
  <dxfs count="19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81D41A"/>
          <bgColor rgb="FF000000"/>
        </patternFill>
      </fill>
    </dxf>
    <dxf>
      <fill>
        <patternFill patternType="solid">
          <fgColor rgb="FFDDE8CB"/>
          <bgColor rgb="FF000000"/>
        </patternFill>
      </fill>
    </dxf>
    <dxf>
      <fill>
        <patternFill patternType="solid">
          <fgColor rgb="FFC5E0B4"/>
          <bgColor rgb="FF000000"/>
        </patternFill>
      </fill>
    </dxf>
    <dxf>
      <fill>
        <patternFill patternType="solid">
          <fgColor rgb="FF8D1D75"/>
          <bgColor rgb="FF000000"/>
        </patternFill>
      </fill>
    </dxf>
    <dxf>
      <fill>
        <patternFill patternType="solid">
          <fgColor rgb="FFE0C2CD"/>
          <bgColor rgb="FF000000"/>
        </patternFill>
      </fill>
    </dxf>
    <dxf>
      <fill>
        <patternFill patternType="solid">
          <fgColor rgb="FF2A6099"/>
          <bgColor rgb="FF000000"/>
        </patternFill>
      </fill>
    </dxf>
    <dxf>
      <fill>
        <patternFill patternType="solid">
          <fgColor rgb="FFB4C7DC"/>
          <bgColor rgb="FF000000"/>
        </patternFill>
      </fill>
    </dxf>
    <dxf>
      <fill>
        <patternFill patternType="solid">
          <fgColor rgb="FFFFBF00"/>
          <bgColor rgb="FF000000"/>
        </patternFill>
      </fill>
    </dxf>
    <dxf>
      <fill>
        <patternFill patternType="solid">
          <fgColor rgb="FFFFE994"/>
          <bgColor rgb="FF000000"/>
        </patternFill>
      </fill>
    </dxf>
    <dxf>
      <fill>
        <patternFill patternType="solid">
          <fgColor rgb="FF7F7F7F"/>
          <bgColor rgb="FF000000"/>
        </patternFill>
      </fill>
    </dxf>
    <dxf>
      <fill>
        <patternFill patternType="solid">
          <fgColor rgb="FFA5A5A5"/>
          <bgColor rgb="FF000000"/>
        </patternFill>
      </fill>
    </dxf>
    <dxf>
      <fill>
        <patternFill patternType="solid">
          <fgColor rgb="FFDDDDDD"/>
          <bgColor rgb="FF000000"/>
        </patternFill>
      </fill>
    </dxf>
    <dxf>
      <fill>
        <patternFill patternType="solid">
          <fgColor rgb="FF999999"/>
          <bgColor rgb="FF000000"/>
        </patternFill>
      </fill>
    </dxf>
    <dxf>
      <fill>
        <patternFill patternType="solid">
          <fgColor rgb="FFFFA6A6"/>
          <bgColor rgb="FF000000"/>
        </patternFill>
      </fill>
    </dxf>
    <dxf>
      <fill>
        <patternFill patternType="solid">
          <fgColor rgb="FFFFD7D7"/>
          <bgColor rgb="FF000000"/>
        </patternFill>
      </fill>
    </dxf>
    <dxf>
      <fill>
        <patternFill patternType="solid">
          <fgColor rgb="FF0070C0"/>
          <bgColor rgb="FF000000"/>
        </patternFill>
      </fill>
    </dxf>
    <dxf>
      <fill>
        <patternFill patternType="solid">
          <fgColor rgb="FF9DC3E6"/>
          <bgColor rgb="FF000000"/>
        </patternFill>
      </fill>
    </dxf>
  </dxfs>
  <colors>
    <indexedColors>
      <rgbColor rgb="FF000000"/>
      <rgbColor rgb="FFFFFFFF"/>
      <rgbColor rgb="FFFF0000"/>
      <rgbColor rgb="FFDDE8CB"/>
      <rgbColor rgb="FF0000FF"/>
      <rgbColor rgb="FFFFFF00"/>
      <rgbColor rgb="FFFBE5D6"/>
      <rgbColor rgb="FFC5E0B4"/>
      <rgbColor rgb="FF800000"/>
      <rgbColor rgb="FFE7E6E6"/>
      <rgbColor rgb="FF000080"/>
      <rgbColor rgb="FF9C6500"/>
      <rgbColor rgb="FF800080"/>
      <rgbColor rgb="FFDBDBDB"/>
      <rgbColor rgb="FFBFBFBF"/>
      <rgbColor rgb="FF808080"/>
      <rgbColor rgb="FFA5A5A5"/>
      <rgbColor rgb="FF8D1D75"/>
      <rgbColor rgb="FFF6F9FC"/>
      <rgbColor rgb="FFDEEBF7"/>
      <rgbColor rgb="FF660066"/>
      <rgbColor rgb="FFCCCCCC"/>
      <rgbColor rgb="FF0070C0"/>
      <rgbColor rgb="FFD6DCE5"/>
      <rgbColor rgb="FF000080"/>
      <rgbColor rgb="FFFF00FF"/>
      <rgbColor rgb="FFFFE994"/>
      <rgbColor rgb="FFD9D9D9"/>
      <rgbColor rgb="FF800080"/>
      <rgbColor rgb="FF800000"/>
      <rgbColor rgb="FFDDDDDD"/>
      <rgbColor rgb="FF0000FF"/>
      <rgbColor rgb="FFB4C7DC"/>
      <rgbColor rgb="FFDAE3F3"/>
      <rgbColor rgb="FFE2F0D9"/>
      <rgbColor rgb="FFFFEB9C"/>
      <rgbColor rgb="FF9DC3E6"/>
      <rgbColor rgb="FFFFA6A6"/>
      <rgbColor rgb="FFE0C2CD"/>
      <rgbColor rgb="FFF7D1D5"/>
      <rgbColor rgb="FF2A6099"/>
      <rgbColor rgb="FF5B9BD5"/>
      <rgbColor rgb="FF81D41A"/>
      <rgbColor rgb="FFFFC000"/>
      <rgbColor rgb="FFFFBF00"/>
      <rgbColor rgb="FFFFD7D7"/>
      <rgbColor rgb="FF7F7F7F"/>
      <rgbColor rgb="FF999999"/>
      <rgbColor rgb="FF1F4E79"/>
      <rgbColor rgb="FF70AD47"/>
      <rgbColor rgb="FF003300"/>
      <rgbColor rgb="FF535353"/>
      <rgbColor rgb="FFC9211E"/>
      <rgbColor rgb="FFE9D4F2"/>
      <rgbColor rgb="FF55308D"/>
      <rgbColor rgb="FF3857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customXml" Target="../customXml/item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Y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2" topLeftCell="E3" activePane="bottomRight" state="frozen"/>
      <selection pane="topLeft" activeCell="A1" activeCellId="0" sqref="A1"/>
      <selection pane="topRight" activeCell="E1" activeCellId="0" sqref="E1"/>
      <selection pane="bottomLeft" activeCell="A3" activeCellId="0" sqref="A3"/>
      <selection pane="bottomRight" activeCell="D12" activeCellId="0" sqref="D12"/>
    </sheetView>
  </sheetViews>
  <sheetFormatPr defaultColWidth="11.4453125" defaultRowHeight="15" customHeight="true" zeroHeight="false" outlineLevelRow="0" outlineLevelCol="0"/>
  <cols>
    <col collapsed="false" customWidth="true" hidden="false" outlineLevel="0" max="1" min="1" style="1" width="1.11"/>
    <col collapsed="false" customWidth="true" hidden="false" outlineLevel="0" max="2" min="2" style="2" width="33.33"/>
    <col collapsed="false" customWidth="true" hidden="false" outlineLevel="0" max="3" min="3" style="3" width="6.67"/>
    <col collapsed="false" customWidth="true" hidden="false" outlineLevel="0" max="4" min="4" style="3" width="9.67"/>
    <col collapsed="false" customWidth="true" hidden="false" outlineLevel="0" max="5" min="5" style="3" width="19.67"/>
    <col collapsed="false" customWidth="true" hidden="false" outlineLevel="0" max="6" min="6" style="3" width="17.33"/>
    <col collapsed="false" customWidth="true" hidden="false" outlineLevel="0" max="7" min="7" style="3" width="16.11"/>
    <col collapsed="false" customWidth="true" hidden="false" outlineLevel="0" max="8" min="8" style="3" width="13.44"/>
    <col collapsed="false" customWidth="true" hidden="false" outlineLevel="0" max="9" min="9" style="3" width="12.67"/>
    <col collapsed="false" customWidth="true" hidden="false" outlineLevel="0" max="10" min="10" style="3" width="25"/>
    <col collapsed="false" customWidth="true" hidden="false" outlineLevel="0" max="11" min="11" style="3" width="18.67"/>
    <col collapsed="false" customWidth="true" hidden="false" outlineLevel="0" max="13" min="12" style="3" width="17.33"/>
    <col collapsed="false" customWidth="true" hidden="false" outlineLevel="0" max="15" min="14" style="3" width="20.33"/>
    <col collapsed="false" customWidth="true" hidden="false" outlineLevel="0" max="16" min="16" style="3" width="16.11"/>
    <col collapsed="false" customWidth="true" hidden="false" outlineLevel="0" max="17" min="17" style="3" width="17.33"/>
    <col collapsed="false" customWidth="true" hidden="false" outlineLevel="0" max="18" min="18" style="3" width="14.67"/>
    <col collapsed="false" customWidth="true" hidden="false" outlineLevel="0" max="20" min="19" style="3" width="14.44"/>
    <col collapsed="false" customWidth="true" hidden="false" outlineLevel="0" max="21" min="21" style="3" width="11.33"/>
    <col collapsed="false" customWidth="true" hidden="false" outlineLevel="0" max="22" min="22" style="3" width="15"/>
    <col collapsed="false" customWidth="true" hidden="false" outlineLevel="0" max="24" min="23" style="3" width="15.33"/>
    <col collapsed="false" customWidth="true" hidden="false" outlineLevel="0" max="26" min="25" style="3" width="12.67"/>
    <col collapsed="false" customWidth="true" hidden="false" outlineLevel="0" max="28" min="27" style="3" width="19.33"/>
    <col collapsed="false" customWidth="true" hidden="false" outlineLevel="0" max="29" min="29" style="3" width="18.67"/>
    <col collapsed="false" customWidth="true" hidden="false" outlineLevel="0" max="30" min="30" style="3" width="16"/>
    <col collapsed="false" customWidth="true" hidden="false" outlineLevel="0" max="31" min="31" style="3" width="18.34"/>
    <col collapsed="false" customWidth="true" hidden="false" outlineLevel="0" max="32" min="32" style="3" width="14.67"/>
    <col collapsed="false" customWidth="true" hidden="false" outlineLevel="0" max="33" min="33" style="3" width="18"/>
    <col collapsed="false" customWidth="true" hidden="false" outlineLevel="0" max="35" min="34" style="3" width="16"/>
    <col collapsed="false" customWidth="true" hidden="false" outlineLevel="0" max="37" min="36" style="3" width="15.33"/>
    <col collapsed="false" customWidth="true" hidden="false" outlineLevel="0" max="38" min="38" style="3" width="17.33"/>
    <col collapsed="false" customWidth="true" hidden="false" outlineLevel="0" max="40" min="39" style="4" width="15.33"/>
    <col collapsed="false" customWidth="true" hidden="false" outlineLevel="0" max="41" min="41" style="3" width="15.33"/>
    <col collapsed="false" customWidth="true" hidden="false" outlineLevel="0" max="42" min="42" style="3" width="14.11"/>
    <col collapsed="false" customWidth="true" hidden="false" outlineLevel="0" max="43" min="43" style="3" width="16.11"/>
    <col collapsed="false" customWidth="true" hidden="false" outlineLevel="0" max="44" min="44" style="3" width="18.44"/>
    <col collapsed="false" customWidth="true" hidden="false" outlineLevel="0" max="45" min="45" style="3" width="19.33"/>
    <col collapsed="false" customWidth="true" hidden="false" outlineLevel="0" max="46" min="46" style="3" width="16.67"/>
    <col collapsed="false" customWidth="true" hidden="false" outlineLevel="0" max="47" min="47" style="3" width="17.67"/>
    <col collapsed="false" customWidth="false" hidden="false" outlineLevel="0" max="48" min="48" style="3" width="11.44"/>
    <col collapsed="false" customWidth="true" hidden="false" outlineLevel="0" max="49" min="49" style="3" width="12.33"/>
    <col collapsed="false" customWidth="true" hidden="false" outlineLevel="0" max="50" min="50" style="3" width="15.33"/>
    <col collapsed="false" customWidth="false" hidden="false" outlineLevel="0" max="51" min="51" style="3" width="11.44"/>
    <col collapsed="false" customWidth="true" hidden="false" outlineLevel="0" max="52" min="52" style="3" width="13.67"/>
    <col collapsed="false" customWidth="false" hidden="false" outlineLevel="0" max="61" min="53" style="3" width="11.44"/>
    <col collapsed="false" customWidth="false" hidden="false" outlineLevel="0" max="77" min="62" style="5" width="11.44"/>
    <col collapsed="false" customWidth="false" hidden="false" outlineLevel="0" max="16384" min="78" style="3" width="11.44"/>
  </cols>
  <sheetData>
    <row r="1" s="1" customFormat="true" ht="15" hidden="false" customHeight="false" outlineLevel="0" collapsed="false">
      <c r="B1" s="6"/>
      <c r="AM1" s="7"/>
      <c r="AN1" s="7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</row>
    <row r="2" customFormat="false" ht="73.45" hidden="false" customHeight="false" outlineLevel="0" collapsed="false">
      <c r="B2" s="8" t="s">
        <v>0</v>
      </c>
      <c r="D2" s="9" t="s">
        <v>1</v>
      </c>
      <c r="E2" s="10" t="s">
        <v>2</v>
      </c>
      <c r="F2" s="10" t="str">
        <f aca="false">B5&amp;"% do VRH"</f>
        <v>70% do VRH</v>
      </c>
      <c r="G2" s="10" t="str">
        <f aca="false">100-$B$5&amp;"% do VRH"</f>
        <v>30% do VRH</v>
      </c>
      <c r="H2" s="10" t="s">
        <v>3</v>
      </c>
      <c r="I2" s="10" t="s">
        <v>4</v>
      </c>
      <c r="J2" s="10" t="str">
        <f aca="false">"("&amp;G2&amp;" + 3.000.000 adicional"&amp;")"&amp;" ANDIFES"</f>
        <v>(30% do VRH + 3.000.000 adicional) ANDIFES</v>
      </c>
      <c r="K2" s="10" t="str">
        <f aca="false">"("&amp;G2&amp;" + 3.000.000  adicional"&amp;")"&amp;" ANDIFES"</f>
        <v>(30% do VRH + 3.000.000  adicional) ANDIFES</v>
      </c>
      <c r="L2" s="11" t="s">
        <v>5</v>
      </c>
      <c r="M2" s="11" t="s">
        <v>6</v>
      </c>
      <c r="N2" s="10" t="s">
        <v>7</v>
      </c>
      <c r="O2" s="10" t="s">
        <v>7</v>
      </c>
      <c r="P2" s="10" t="s">
        <v>8</v>
      </c>
      <c r="Q2" s="10" t="s">
        <v>9</v>
      </c>
      <c r="R2" s="12" t="s">
        <v>10</v>
      </c>
      <c r="S2" s="12" t="s">
        <v>11</v>
      </c>
      <c r="T2" s="13" t="s">
        <v>12</v>
      </c>
      <c r="U2" s="13" t="s">
        <v>13</v>
      </c>
      <c r="V2" s="13" t="s">
        <v>14</v>
      </c>
      <c r="W2" s="14" t="s">
        <v>15</v>
      </c>
      <c r="X2" s="14" t="s">
        <v>16</v>
      </c>
      <c r="Y2" s="14" t="s">
        <v>17</v>
      </c>
      <c r="Z2" s="14" t="s">
        <v>18</v>
      </c>
      <c r="AA2" s="14" t="s">
        <v>19</v>
      </c>
      <c r="AB2" s="14" t="s">
        <v>20</v>
      </c>
      <c r="AC2" s="14" t="s">
        <v>21</v>
      </c>
      <c r="AD2" s="14" t="s">
        <v>22</v>
      </c>
      <c r="AE2" s="14" t="s">
        <v>23</v>
      </c>
      <c r="AF2" s="14" t="s">
        <v>24</v>
      </c>
      <c r="AG2" s="14" t="s">
        <v>25</v>
      </c>
      <c r="AH2" s="14" t="s">
        <v>26</v>
      </c>
      <c r="AI2" s="14" t="s">
        <v>27</v>
      </c>
      <c r="AJ2" s="14" t="s">
        <v>28</v>
      </c>
      <c r="AK2" s="14" t="s">
        <v>29</v>
      </c>
      <c r="AL2" s="14" t="s">
        <v>30</v>
      </c>
      <c r="AM2" s="15" t="s">
        <v>31</v>
      </c>
      <c r="AN2" s="15" t="s">
        <v>32</v>
      </c>
      <c r="AO2" s="15" t="s">
        <v>33</v>
      </c>
      <c r="AP2" s="15" t="s">
        <v>34</v>
      </c>
      <c r="AQ2" s="15" t="s">
        <v>35</v>
      </c>
      <c r="AR2" s="16" t="s">
        <v>36</v>
      </c>
      <c r="AS2" s="16" t="s">
        <v>37</v>
      </c>
      <c r="AT2" s="16" t="s">
        <v>38</v>
      </c>
      <c r="AU2" s="16" t="s">
        <v>39</v>
      </c>
      <c r="AV2" s="16" t="s">
        <v>40</v>
      </c>
      <c r="AW2" s="16" t="s">
        <v>41</v>
      </c>
      <c r="AX2" s="17" t="s">
        <v>42</v>
      </c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customFormat="false" ht="15" hidden="false" customHeight="true" outlineLevel="0" collapsed="false">
      <c r="B3" s="18" t="s">
        <v>43</v>
      </c>
      <c r="C3" s="1"/>
      <c r="D3" s="19" t="s">
        <v>44</v>
      </c>
      <c r="E3" s="20" t="n">
        <v>634993</v>
      </c>
      <c r="F3" s="20" t="n">
        <f aca="false">E3*$B$5/100</f>
        <v>444495.1</v>
      </c>
      <c r="G3" s="20" t="n">
        <f aca="false">E3*(100-$B$5)/100</f>
        <v>190497.9</v>
      </c>
      <c r="H3" s="21" t="n">
        <v>0.0176475571722865</v>
      </c>
      <c r="I3" s="21" t="n">
        <v>0.0287797787921623</v>
      </c>
      <c r="J3" s="20" t="n">
        <v>160057.401140247</v>
      </c>
      <c r="K3" s="22" t="n">
        <f aca="false">H3*($B$8+$G$29)*0.7+I3*($B$8+$G$29)*0.3</f>
        <v>160057.401140246</v>
      </c>
      <c r="L3" s="23" t="n">
        <v>617439.08</v>
      </c>
      <c r="M3" s="23" t="n">
        <v>778380.77</v>
      </c>
      <c r="N3" s="20" t="n">
        <v>604552.501140247</v>
      </c>
      <c r="O3" s="24" t="n">
        <f aca="false">F3+K3</f>
        <v>604552.501140246</v>
      </c>
      <c r="P3" s="20" t="n">
        <f aca="false">IF((O3-L3)&lt; 0, ABS(O3-L3),0)</f>
        <v>12886.5788597536</v>
      </c>
      <c r="Q3" s="20" t="n">
        <f aca="false">O3+P3</f>
        <v>617439.08</v>
      </c>
      <c r="R3" s="25" t="n">
        <v>0.0260297482837529</v>
      </c>
      <c r="S3" s="26" t="n">
        <f aca="false">R3*$B$11</f>
        <v>26029.7482837529</v>
      </c>
      <c r="T3" s="27" t="n">
        <v>1876</v>
      </c>
      <c r="U3" s="28" t="n">
        <v>0.00756350969427455</v>
      </c>
      <c r="V3" s="29" t="n">
        <f aca="false">$B$15*U3</f>
        <v>7563.50969427455</v>
      </c>
      <c r="W3" s="30" t="n">
        <v>837.454</v>
      </c>
      <c r="X3" s="31" t="n">
        <v>4.78435517970402</v>
      </c>
      <c r="Y3" s="32" t="n">
        <v>0.0404444471847056</v>
      </c>
      <c r="Z3" s="33" t="n">
        <v>0.960511363636364</v>
      </c>
      <c r="AA3" s="32" t="n">
        <v>0.0458042788732022</v>
      </c>
      <c r="AB3" s="33" t="n">
        <v>0.767613636363636</v>
      </c>
      <c r="AC3" s="32" t="n">
        <v>0.050068622526951</v>
      </c>
      <c r="AD3" s="33" t="n">
        <v>0.626704545454545</v>
      </c>
      <c r="AE3" s="32" t="n">
        <v>0.0336794924106536</v>
      </c>
      <c r="AF3" s="34" t="n">
        <v>61.5</v>
      </c>
      <c r="AG3" s="32" t="n">
        <v>0.0237177015040494</v>
      </c>
      <c r="AH3" s="35" t="n">
        <v>24701</v>
      </c>
      <c r="AI3" s="32" t="n">
        <v>0.0192154800486046</v>
      </c>
      <c r="AJ3" s="32" t="n">
        <v>0.0981356347187605</v>
      </c>
      <c r="AK3" s="32" t="n">
        <v>0.0490678173593803</v>
      </c>
      <c r="AL3" s="36" t="n">
        <f aca="false">$B$19*AK3</f>
        <v>49067.8173593803</v>
      </c>
      <c r="AM3" s="37" t="n">
        <v>5</v>
      </c>
      <c r="AN3" s="38" t="n">
        <v>5</v>
      </c>
      <c r="AO3" s="38" t="n">
        <v>10</v>
      </c>
      <c r="AP3" s="39" t="n">
        <v>0.0393966479716874</v>
      </c>
      <c r="AQ3" s="40" t="n">
        <f aca="false">AP3*$B$23</f>
        <v>39396.6479716874</v>
      </c>
      <c r="AR3" s="41" t="n">
        <f aca="false">Q3+S3+V3+AL3+AQ3</f>
        <v>739496.803309095</v>
      </c>
      <c r="AS3" s="42" t="n">
        <f aca="false">AR3/M3-1</f>
        <v>-0.049954942605924</v>
      </c>
      <c r="AT3" s="43" t="n">
        <f aca="false">IF(AR3-M3&lt;0,ABS(AR3-M3),0)</f>
        <v>38883.9666909049</v>
      </c>
      <c r="AU3" s="44" t="n">
        <f aca="false">AR3+AT3</f>
        <v>778380.77</v>
      </c>
      <c r="AV3" s="45" t="n">
        <f aca="false">(AU3-M3)/M3</f>
        <v>0</v>
      </c>
      <c r="AW3" s="46" t="n">
        <f aca="false">AT3+P3</f>
        <v>51770.5455506585</v>
      </c>
      <c r="AX3" s="47" t="n">
        <f aca="false">AU3*(1+$B$39)</f>
        <v>807803.563106</v>
      </c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customFormat="false" ht="15" hidden="false" customHeight="false" outlineLevel="0" collapsed="false">
      <c r="B4" s="18"/>
      <c r="C4" s="1"/>
      <c r="D4" s="19" t="s">
        <v>45</v>
      </c>
      <c r="E4" s="20" t="n">
        <v>763317</v>
      </c>
      <c r="F4" s="20" t="n">
        <f aca="false">E4*$B$5/100</f>
        <v>534321.9</v>
      </c>
      <c r="G4" s="20" t="n">
        <f aca="false">E4*(100-$B$5)/100</f>
        <v>228995.1</v>
      </c>
      <c r="H4" s="21" t="n">
        <v>0.0527710154902186</v>
      </c>
      <c r="I4" s="21" t="n">
        <v>0.0373999713283179</v>
      </c>
      <c r="J4" s="20" t="n">
        <v>367286.159713484</v>
      </c>
      <c r="K4" s="22" t="n">
        <f aca="false">H4*($B$8+$G$29)*0.7+I4*($B$8+$G$29)*0.3</f>
        <v>367286.159713484</v>
      </c>
      <c r="L4" s="23" t="n">
        <v>848370.98</v>
      </c>
      <c r="M4" s="23" t="n">
        <v>1103174.95</v>
      </c>
      <c r="N4" s="20" t="n">
        <v>901608.059713484</v>
      </c>
      <c r="O4" s="24" t="n">
        <f aca="false">F4+K4</f>
        <v>901608.059713484</v>
      </c>
      <c r="P4" s="20" t="n">
        <f aca="false">IF((O4-L4)&lt; 0, ABS(O4-L4),0)</f>
        <v>0</v>
      </c>
      <c r="Q4" s="20" t="n">
        <f aca="false">O4+P4</f>
        <v>901608.059713484</v>
      </c>
      <c r="R4" s="25" t="n">
        <v>0.0413329519450801</v>
      </c>
      <c r="S4" s="26" t="n">
        <f aca="false">R4*$B$11</f>
        <v>41332.9519450801</v>
      </c>
      <c r="T4" s="27" t="n">
        <v>17828</v>
      </c>
      <c r="U4" s="28" t="n">
        <v>0.0718775324251209</v>
      </c>
      <c r="V4" s="29" t="n">
        <f aca="false">$B$15*U4</f>
        <v>71877.5324251209</v>
      </c>
      <c r="W4" s="30" t="n">
        <v>2504.21616855539</v>
      </c>
      <c r="X4" s="31" t="n">
        <v>4.86713947990544</v>
      </c>
      <c r="Y4" s="32" t="n">
        <v>0.0411442625477921</v>
      </c>
      <c r="Z4" s="33" t="n">
        <v>0.849870259656527</v>
      </c>
      <c r="AA4" s="32" t="n">
        <v>0.0405280935271535</v>
      </c>
      <c r="AB4" s="33" t="n">
        <v>0.613539237482742</v>
      </c>
      <c r="AC4" s="32" t="n">
        <v>0.0400189145056361</v>
      </c>
      <c r="AD4" s="33" t="n">
        <v>0.866542514019294</v>
      </c>
      <c r="AE4" s="32" t="n">
        <v>0.046568534145949</v>
      </c>
      <c r="AF4" s="34" t="n">
        <v>137</v>
      </c>
      <c r="AG4" s="32" t="n">
        <v>0.0528345545699961</v>
      </c>
      <c r="AH4" s="35" t="n">
        <v>67214</v>
      </c>
      <c r="AI4" s="32" t="n">
        <v>0.0522873274760905</v>
      </c>
      <c r="AJ4" s="32" t="n">
        <v>0.074575509340727</v>
      </c>
      <c r="AK4" s="32" t="n">
        <v>0.0372877546703635</v>
      </c>
      <c r="AL4" s="36" t="n">
        <f aca="false">$B$19*AK4</f>
        <v>37287.7546703635</v>
      </c>
      <c r="AM4" s="37" t="n">
        <v>5.36283185840708</v>
      </c>
      <c r="AN4" s="38" t="n">
        <v>5.43589743589744</v>
      </c>
      <c r="AO4" s="38" t="n">
        <v>10.7987292943045</v>
      </c>
      <c r="AP4" s="39" t="n">
        <v>0.0425433736549263</v>
      </c>
      <c r="AQ4" s="40" t="n">
        <f aca="false">AP4*$B$23</f>
        <v>42543.3736549263</v>
      </c>
      <c r="AR4" s="41" t="n">
        <f aca="false">Q4+S4+V4+AL4+AQ4</f>
        <v>1094649.67240897</v>
      </c>
      <c r="AS4" s="42" t="n">
        <f aca="false">AR4/M4-1</f>
        <v>-0.00772794704142366</v>
      </c>
      <c r="AT4" s="43" t="n">
        <f aca="false">IF(AR4-M4&lt;0,ABS(AR4-M4),0)</f>
        <v>8525.27759102522</v>
      </c>
      <c r="AU4" s="44" t="n">
        <f aca="false">AR4+AT4</f>
        <v>1103174.95</v>
      </c>
      <c r="AV4" s="45" t="n">
        <f aca="false">(AU4-M4)/M4</f>
        <v>0</v>
      </c>
      <c r="AW4" s="46" t="n">
        <f aca="false">AT4+P4</f>
        <v>8525.27759102522</v>
      </c>
      <c r="AX4" s="47" t="n">
        <f aca="false">AU4*(1+$B$39)</f>
        <v>1144874.96311</v>
      </c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customFormat="false" ht="15.65" hidden="false" customHeight="false" outlineLevel="0" collapsed="false">
      <c r="B5" s="48" t="n">
        <v>70</v>
      </c>
      <c r="C5" s="1"/>
      <c r="D5" s="19" t="s">
        <v>46</v>
      </c>
      <c r="E5" s="20" t="n">
        <v>582406</v>
      </c>
      <c r="F5" s="20" t="n">
        <f aca="false">E5*$B$5/100</f>
        <v>407684.2</v>
      </c>
      <c r="G5" s="20" t="n">
        <f aca="false">E5*(100-$B$5)/100</f>
        <v>174721.8</v>
      </c>
      <c r="H5" s="21" t="n">
        <v>0.0190361959213786</v>
      </c>
      <c r="I5" s="21" t="n">
        <v>0.0297282999180086</v>
      </c>
      <c r="J5" s="20" t="n">
        <v>169640.788046758</v>
      </c>
      <c r="K5" s="22" t="n">
        <f aca="false">H5*($B$8+$G$29)*0.7+I5*($B$8+$G$29)*0.3</f>
        <v>169640.788046758</v>
      </c>
      <c r="L5" s="23" t="n">
        <v>563573.79</v>
      </c>
      <c r="M5" s="23" t="n">
        <v>706031.79</v>
      </c>
      <c r="N5" s="20" t="n">
        <v>577324.988046758</v>
      </c>
      <c r="O5" s="24" t="n">
        <f aca="false">F5+K5</f>
        <v>577324.988046758</v>
      </c>
      <c r="P5" s="20" t="n">
        <f aca="false">IF((O5-L5)&lt; 0, ABS(O5-L5),0)</f>
        <v>0</v>
      </c>
      <c r="Q5" s="20" t="n">
        <f aca="false">O5+P5</f>
        <v>577324.988046758</v>
      </c>
      <c r="R5" s="25" t="n">
        <v>0.022883295194508</v>
      </c>
      <c r="S5" s="26" t="n">
        <f aca="false">R5*$B$11</f>
        <v>22883.295194508</v>
      </c>
      <c r="T5" s="27" t="n">
        <v>178</v>
      </c>
      <c r="U5" s="28" t="n">
        <v>0.000717646442207287</v>
      </c>
      <c r="V5" s="29" t="n">
        <f aca="false">$B$15*U5</f>
        <v>717.646442207287</v>
      </c>
      <c r="W5" s="30" t="n">
        <v>903.351</v>
      </c>
      <c r="X5" s="31" t="n">
        <v>5</v>
      </c>
      <c r="Y5" s="32" t="n">
        <v>0.0422673961961241</v>
      </c>
      <c r="Z5" s="33" t="n">
        <v>1</v>
      </c>
      <c r="AA5" s="32" t="n">
        <v>0.0476873888298349</v>
      </c>
      <c r="AB5" s="33" t="n">
        <v>0.81875</v>
      </c>
      <c r="AC5" s="32" t="n">
        <v>0.0534040600009892</v>
      </c>
      <c r="AD5" s="33" t="n">
        <v>0.522916666666667</v>
      </c>
      <c r="AE5" s="32" t="n">
        <v>0.0281018671942625</v>
      </c>
      <c r="AF5" s="34" t="n">
        <v>65.5</v>
      </c>
      <c r="AG5" s="32" t="n">
        <v>0.0252603162360201</v>
      </c>
      <c r="AH5" s="35" t="n">
        <v>40920</v>
      </c>
      <c r="AI5" s="32" t="n">
        <v>0.0318326158288693</v>
      </c>
      <c r="AJ5" s="32" t="n">
        <v>0.121829277425535</v>
      </c>
      <c r="AK5" s="32" t="n">
        <v>0.0609146387127675</v>
      </c>
      <c r="AL5" s="36" t="n">
        <f aca="false">$B$19*AK5</f>
        <v>60914.6387127675</v>
      </c>
      <c r="AM5" s="37" t="n">
        <v>5</v>
      </c>
      <c r="AN5" s="38" t="n">
        <v>5</v>
      </c>
      <c r="AO5" s="38" t="n">
        <v>10</v>
      </c>
      <c r="AP5" s="39" t="n">
        <v>0.0393966479716874</v>
      </c>
      <c r="AQ5" s="40" t="n">
        <f aca="false">AP5*$B$23</f>
        <v>39396.6479716874</v>
      </c>
      <c r="AR5" s="41" t="n">
        <f aca="false">Q5+S5+V5+AL5+AQ5</f>
        <v>701237.216367929</v>
      </c>
      <c r="AS5" s="42" t="n">
        <f aca="false">AR5/M5-1</f>
        <v>-0.00679087500021991</v>
      </c>
      <c r="AT5" s="43" t="n">
        <f aca="false">IF(AR5-M5&lt;0,ABS(AR5-M5),0)</f>
        <v>4794.57363207149</v>
      </c>
      <c r="AU5" s="44" t="n">
        <f aca="false">AR5+AT5</f>
        <v>706031.79</v>
      </c>
      <c r="AV5" s="45" t="n">
        <f aca="false">(AU5-M5)/M5</f>
        <v>0</v>
      </c>
      <c r="AW5" s="46" t="n">
        <f aca="false">AT5+P5</f>
        <v>4794.57363207149</v>
      </c>
      <c r="AX5" s="47" t="n">
        <f aca="false">AU5*(1+$B$39)</f>
        <v>732719.791662</v>
      </c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customFormat="false" ht="15" hidden="false" customHeight="true" outlineLevel="0" collapsed="false">
      <c r="B6" s="18" t="s">
        <v>47</v>
      </c>
      <c r="C6" s="1"/>
      <c r="D6" s="19" t="s">
        <v>48</v>
      </c>
      <c r="E6" s="20" t="n">
        <v>584626</v>
      </c>
      <c r="F6" s="20" t="n">
        <f aca="false">E6*$B$5/100</f>
        <v>409238.2</v>
      </c>
      <c r="G6" s="20" t="n">
        <f aca="false">E6*(100-$B$5)/100</f>
        <v>175387.8</v>
      </c>
      <c r="H6" s="21" t="n">
        <v>0.0593509410574802</v>
      </c>
      <c r="I6" s="21" t="n">
        <v>0.0671641325103459</v>
      </c>
      <c r="J6" s="20" t="n">
        <v>470511.263292986</v>
      </c>
      <c r="K6" s="22" t="n">
        <f aca="false">H6*($B$8+$G$29)*0.7+I6*($B$8+$G$29)*0.3</f>
        <v>470511.263292986</v>
      </c>
      <c r="L6" s="23" t="n">
        <v>878322.14</v>
      </c>
      <c r="M6" s="23" t="n">
        <v>954307.02</v>
      </c>
      <c r="N6" s="20" t="n">
        <v>879749.463292986</v>
      </c>
      <c r="O6" s="24" t="n">
        <f aca="false">F6+K6</f>
        <v>879749.463292986</v>
      </c>
      <c r="P6" s="20" t="n">
        <f aca="false">IF((O6-L6)&lt; 0, ABS(O6-L6),0)</f>
        <v>0</v>
      </c>
      <c r="Q6" s="20" t="n">
        <f aca="false">O6+P6</f>
        <v>879749.463292986</v>
      </c>
      <c r="R6" s="25" t="n">
        <v>0.0473398169336384</v>
      </c>
      <c r="S6" s="26" t="n">
        <f aca="false">R6*$B$11</f>
        <v>47339.8169336384</v>
      </c>
      <c r="T6" s="27" t="n">
        <v>1410</v>
      </c>
      <c r="U6" s="28" t="n">
        <v>0.00568472743546222</v>
      </c>
      <c r="V6" s="29" t="n">
        <f aca="false">$B$15*U6</f>
        <v>5684.72743546222</v>
      </c>
      <c r="W6" s="30" t="n">
        <v>2816.4625</v>
      </c>
      <c r="X6" s="31" t="n">
        <v>4</v>
      </c>
      <c r="Y6" s="32" t="n">
        <v>0.0338139169568993</v>
      </c>
      <c r="Z6" s="33" t="n">
        <v>0.735416666666667</v>
      </c>
      <c r="AA6" s="32" t="n">
        <v>0.0350701005352744</v>
      </c>
      <c r="AB6" s="33" t="n">
        <v>0.4375</v>
      </c>
      <c r="AC6" s="32" t="n">
        <v>0.0285365206112156</v>
      </c>
      <c r="AD6" s="33" t="n">
        <v>0.779166666666667</v>
      </c>
      <c r="AE6" s="32" t="n">
        <v>0.0418729017157536</v>
      </c>
      <c r="AF6" s="34" t="n">
        <v>88</v>
      </c>
      <c r="AG6" s="32" t="n">
        <v>0.0339375241033552</v>
      </c>
      <c r="AH6" s="35" t="n">
        <v>37983</v>
      </c>
      <c r="AI6" s="32" t="n">
        <v>0.0295478554992166</v>
      </c>
      <c r="AJ6" s="32" t="n">
        <v>0.0511579677834971</v>
      </c>
      <c r="AK6" s="32" t="n">
        <v>0.0255789838917485</v>
      </c>
      <c r="AL6" s="36" t="n">
        <f aca="false">$B$19*AK6</f>
        <v>25578.9838917485</v>
      </c>
      <c r="AM6" s="37" t="n">
        <v>4.22641509433962</v>
      </c>
      <c r="AN6" s="38" t="n">
        <v>4</v>
      </c>
      <c r="AO6" s="38" t="n">
        <v>8.22641509433962</v>
      </c>
      <c r="AP6" s="39" t="n">
        <v>0.0324093179540674</v>
      </c>
      <c r="AQ6" s="40" t="n">
        <f aca="false">AP6*$B$23</f>
        <v>32409.3179540674</v>
      </c>
      <c r="AR6" s="41" t="n">
        <f aca="false">Q6+S6+V6+AL6+AQ6</f>
        <v>990762.309507902</v>
      </c>
      <c r="AS6" s="42" t="n">
        <f aca="false">AR6/M6-1</f>
        <v>0.0382007977976546</v>
      </c>
      <c r="AT6" s="43" t="n">
        <f aca="false">IF(AR6-M6&lt;0,ABS(AR6-M6),0)</f>
        <v>0</v>
      </c>
      <c r="AU6" s="44" t="n">
        <f aca="false">AR6+AT6</f>
        <v>990762.309507902</v>
      </c>
      <c r="AV6" s="45" t="n">
        <f aca="false">(AU6-M6)/M6</f>
        <v>0.0382007977976546</v>
      </c>
      <c r="AW6" s="46" t="n">
        <f aca="false">AT6+P6</f>
        <v>0</v>
      </c>
      <c r="AX6" s="47" t="n">
        <f aca="false">AU6*(1+$B$39)</f>
        <v>1028213.1248073</v>
      </c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customFormat="false" ht="15" hidden="false" customHeight="false" outlineLevel="0" collapsed="false">
      <c r="B7" s="18"/>
      <c r="C7" s="1"/>
      <c r="D7" s="19" t="s">
        <v>49</v>
      </c>
      <c r="E7" s="20" t="n">
        <v>555696</v>
      </c>
      <c r="F7" s="20" t="n">
        <f aca="false">E7*$B$5/100</f>
        <v>388987.2</v>
      </c>
      <c r="G7" s="20" t="n">
        <f aca="false">E7*(100-$B$5)/100</f>
        <v>166708.8</v>
      </c>
      <c r="H7" s="21" t="n">
        <v>0.073291749228698</v>
      </c>
      <c r="I7" s="21" t="n">
        <v>0.0461106830299845</v>
      </c>
      <c r="J7" s="20" t="n">
        <v>496765.452712656</v>
      </c>
      <c r="K7" s="22" t="n">
        <f aca="false">H7*($B$8+$G$29)*0.7+I7*($B$8+$G$29)*0.3</f>
        <v>496765.452712656</v>
      </c>
      <c r="L7" s="23" t="n">
        <v>839237.65</v>
      </c>
      <c r="M7" s="23" t="n">
        <v>978757.16</v>
      </c>
      <c r="N7" s="20" t="n">
        <v>885752.652712656</v>
      </c>
      <c r="O7" s="24" t="n">
        <f aca="false">F7+K7</f>
        <v>885752.652712656</v>
      </c>
      <c r="P7" s="20" t="n">
        <f aca="false">IF((O7-L7)&lt; 0, ABS(O7-L7),0)</f>
        <v>0</v>
      </c>
      <c r="Q7" s="20" t="n">
        <f aca="false">O7+P7</f>
        <v>885752.652712656</v>
      </c>
      <c r="R7" s="25" t="n">
        <v>0.0913901601830664</v>
      </c>
      <c r="S7" s="26" t="n">
        <f aca="false">R7*$B$11</f>
        <v>91390.1601830664</v>
      </c>
      <c r="T7" s="27" t="n">
        <v>1022</v>
      </c>
      <c r="U7" s="28" t="n">
        <v>0.00412041946031375</v>
      </c>
      <c r="V7" s="29" t="n">
        <f aca="false">$B$15*U7</f>
        <v>4120.41946031375</v>
      </c>
      <c r="W7" s="30" t="n">
        <v>3478.015</v>
      </c>
      <c r="X7" s="31" t="n">
        <v>4.75389789055335</v>
      </c>
      <c r="Y7" s="32" t="n">
        <v>0.0401869771231874</v>
      </c>
      <c r="Z7" s="33" t="n">
        <v>0.86463148245086</v>
      </c>
      <c r="AA7" s="32" t="n">
        <v>0.0412320176981508</v>
      </c>
      <c r="AB7" s="33" t="n">
        <v>0.678073936285285</v>
      </c>
      <c r="AC7" s="32" t="n">
        <v>0.0442282762485328</v>
      </c>
      <c r="AD7" s="33" t="n">
        <v>0.679190980119183</v>
      </c>
      <c r="AE7" s="32" t="n">
        <v>0.0365001460835383</v>
      </c>
      <c r="AF7" s="34" t="n">
        <v>146.5</v>
      </c>
      <c r="AG7" s="32" t="n">
        <v>0.0564982645584265</v>
      </c>
      <c r="AH7" s="35" t="n">
        <v>64511</v>
      </c>
      <c r="AI7" s="32" t="n">
        <v>0.0501846011665736</v>
      </c>
      <c r="AJ7" s="32" t="n">
        <v>0.0828334615944797</v>
      </c>
      <c r="AK7" s="32" t="n">
        <v>0.0414167307972398</v>
      </c>
      <c r="AL7" s="36" t="n">
        <f aca="false">$B$19*AK7</f>
        <v>41416.7307972398</v>
      </c>
      <c r="AM7" s="37" t="n">
        <v>3.94017094017094</v>
      </c>
      <c r="AN7" s="38" t="n">
        <v>5</v>
      </c>
      <c r="AO7" s="38" t="n">
        <v>8.94017094017094</v>
      </c>
      <c r="AP7" s="39" t="n">
        <v>0.0352212767336624</v>
      </c>
      <c r="AQ7" s="40" t="n">
        <f aca="false">AP7*$B$23</f>
        <v>35221.2767336624</v>
      </c>
      <c r="AR7" s="41" t="n">
        <f aca="false">Q7+S7+V7+AL7+AQ7</f>
        <v>1057901.23988694</v>
      </c>
      <c r="AS7" s="42" t="n">
        <f aca="false">AR7/M7-1</f>
        <v>0.0808618144739173</v>
      </c>
      <c r="AT7" s="43" t="n">
        <f aca="false">IF(AR7-M7&lt;0,ABS(AR7-M7),0)</f>
        <v>0</v>
      </c>
      <c r="AU7" s="44" t="n">
        <f aca="false">AR7+AT7</f>
        <v>1057901.23988694</v>
      </c>
      <c r="AV7" s="45" t="n">
        <f aca="false">(AU7-M7)/M7</f>
        <v>0.0808618144739172</v>
      </c>
      <c r="AW7" s="46" t="n">
        <f aca="false">AT7+P7</f>
        <v>0</v>
      </c>
      <c r="AX7" s="47" t="n">
        <f aca="false">AU7*(1+$B$39)</f>
        <v>1097889.90675466</v>
      </c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customFormat="false" ht="15.65" hidden="false" customHeight="false" outlineLevel="0" collapsed="false">
      <c r="B8" s="49" t="n">
        <v>3000000</v>
      </c>
      <c r="C8" s="1"/>
      <c r="D8" s="19" t="s">
        <v>50</v>
      </c>
      <c r="E8" s="20" t="n">
        <v>372238</v>
      </c>
      <c r="F8" s="20" t="n">
        <f aca="false">E8*$B$5/100</f>
        <v>260566.6</v>
      </c>
      <c r="G8" s="20" t="n">
        <f aca="false">E8*(100-$B$5)/100</f>
        <v>111671.4</v>
      </c>
      <c r="H8" s="21" t="n">
        <v>0.0113547614962717</v>
      </c>
      <c r="I8" s="21" t="n">
        <v>0.0301666743929567</v>
      </c>
      <c r="J8" s="20" t="n">
        <v>129636.460094959</v>
      </c>
      <c r="K8" s="22" t="n">
        <f aca="false">H8*($B$8+$G$29)*0.7+I8*($B$8+$G$29)*0.3</f>
        <v>129636.460094959</v>
      </c>
      <c r="L8" s="23" t="n">
        <v>379719.39</v>
      </c>
      <c r="M8" s="23" t="n">
        <v>475472.01</v>
      </c>
      <c r="N8" s="20" t="n">
        <v>390203.060094959</v>
      </c>
      <c r="O8" s="24" t="n">
        <f aca="false">F8+K8</f>
        <v>390203.060094959</v>
      </c>
      <c r="P8" s="20" t="n">
        <f aca="false">IF((O8-L8)&lt; 0, ABS(O8-L8),0)</f>
        <v>0</v>
      </c>
      <c r="Q8" s="20" t="n">
        <f aca="false">O8+P8</f>
        <v>390203.060094959</v>
      </c>
      <c r="R8" s="25" t="n">
        <v>0.0158752860411899</v>
      </c>
      <c r="S8" s="26" t="n">
        <f aca="false">R8*$B$11</f>
        <v>15875.2860411899</v>
      </c>
      <c r="T8" s="27" t="n">
        <v>352</v>
      </c>
      <c r="U8" s="28" t="n">
        <v>0.00141916599807284</v>
      </c>
      <c r="V8" s="29" t="n">
        <f aca="false">$B$15*U8</f>
        <v>1419.16599807284</v>
      </c>
      <c r="W8" s="30" t="n">
        <v>538.83324140928</v>
      </c>
      <c r="X8" s="31" t="n">
        <v>4</v>
      </c>
      <c r="Y8" s="32" t="n">
        <v>0.0338139169568993</v>
      </c>
      <c r="Z8" s="33" t="n">
        <v>0.669791666666667</v>
      </c>
      <c r="AA8" s="32" t="n">
        <v>0.0319406156433165</v>
      </c>
      <c r="AB8" s="33" t="n">
        <v>0.419485294117647</v>
      </c>
      <c r="AC8" s="32" t="n">
        <v>0.0273614874095773</v>
      </c>
      <c r="AD8" s="33" t="n">
        <v>0.668382352941177</v>
      </c>
      <c r="AE8" s="32" t="n">
        <v>0.0359192837303744</v>
      </c>
      <c r="AF8" s="34" t="n">
        <v>38.5</v>
      </c>
      <c r="AG8" s="32" t="n">
        <v>0.0148476667952179</v>
      </c>
      <c r="AH8" s="35" t="n">
        <v>18180</v>
      </c>
      <c r="AI8" s="32" t="n">
        <v>0.0141426431028554</v>
      </c>
      <c r="AJ8" s="32" t="n">
        <v>0.0564917125870562</v>
      </c>
      <c r="AK8" s="32" t="n">
        <v>0.0282458562935281</v>
      </c>
      <c r="AL8" s="36" t="n">
        <f aca="false">$B$19*AK8</f>
        <v>28245.8562935281</v>
      </c>
      <c r="AM8" s="37" t="n">
        <v>5</v>
      </c>
      <c r="AN8" s="38" t="n">
        <v>5</v>
      </c>
      <c r="AO8" s="38" t="n">
        <v>10</v>
      </c>
      <c r="AP8" s="39" t="n">
        <v>0.0393966479716874</v>
      </c>
      <c r="AQ8" s="40" t="n">
        <f aca="false">AP8*$B$23</f>
        <v>39396.6479716874</v>
      </c>
      <c r="AR8" s="41" t="n">
        <f aca="false">Q8+S8+V8+AL8+AQ8</f>
        <v>475140.016399437</v>
      </c>
      <c r="AS8" s="42" t="n">
        <f aca="false">AR8/M8-1</f>
        <v>-0.000698240051107524</v>
      </c>
      <c r="AT8" s="43" t="n">
        <f aca="false">IF(AR8-M8&lt;0,ABS(AR8-M8),0)</f>
        <v>331.993600562622</v>
      </c>
      <c r="AU8" s="44" t="n">
        <f aca="false">AR8+AT8</f>
        <v>475472.01</v>
      </c>
      <c r="AV8" s="45" t="n">
        <f aca="false">(AU8-M8)/M8</f>
        <v>0</v>
      </c>
      <c r="AW8" s="46" t="n">
        <f aca="false">AT8+P8</f>
        <v>331.993600562622</v>
      </c>
      <c r="AX8" s="47" t="n">
        <f aca="false">AU8*(1+$B$39)</f>
        <v>493444.851978</v>
      </c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customFormat="false" ht="15" hidden="false" customHeight="true" outlineLevel="0" collapsed="false">
      <c r="B9" s="18" t="s">
        <v>51</v>
      </c>
      <c r="C9" s="1"/>
      <c r="D9" s="19" t="s">
        <v>52</v>
      </c>
      <c r="E9" s="20" t="n">
        <v>352186</v>
      </c>
      <c r="F9" s="20" t="n">
        <f aca="false">E9*$B$5/100</f>
        <v>246530.2</v>
      </c>
      <c r="G9" s="20" t="n">
        <f aca="false">E9*(100-$B$5)/100</f>
        <v>105655.8</v>
      </c>
      <c r="H9" s="21" t="n">
        <v>0.0287939661404833</v>
      </c>
      <c r="I9" s="21" t="n">
        <v>0.0368683620766121</v>
      </c>
      <c r="J9" s="20" t="n">
        <v>238068.527744324</v>
      </c>
      <c r="K9" s="22" t="n">
        <f aca="false">H9*($B$8+$G$29)*0.7+I9*($B$8+$G$29)*0.3</f>
        <v>238068.527744325</v>
      </c>
      <c r="L9" s="23" t="n">
        <v>399848.41</v>
      </c>
      <c r="M9" s="23" t="n">
        <v>570167.46</v>
      </c>
      <c r="N9" s="20" t="n">
        <v>484598.727744324</v>
      </c>
      <c r="O9" s="24" t="n">
        <f aca="false">F9+K9</f>
        <v>484598.727744325</v>
      </c>
      <c r="P9" s="20" t="n">
        <f aca="false">IF((O9-L9)&lt; 0, ABS(O9-L9),0)</f>
        <v>0</v>
      </c>
      <c r="Q9" s="20" t="n">
        <f aca="false">O9+P9</f>
        <v>484598.727744325</v>
      </c>
      <c r="R9" s="25" t="n">
        <v>0.034754004576659</v>
      </c>
      <c r="S9" s="26" t="n">
        <f aca="false">R9*$B$11</f>
        <v>34754.004576659</v>
      </c>
      <c r="T9" s="27" t="n">
        <v>9822</v>
      </c>
      <c r="U9" s="28" t="n">
        <v>0.0395995694121347</v>
      </c>
      <c r="V9" s="29" t="n">
        <f aca="false">$B$15*U9</f>
        <v>39599.5694121347</v>
      </c>
      <c r="W9" s="30" t="n">
        <v>1366.4</v>
      </c>
      <c r="X9" s="31" t="n">
        <v>5</v>
      </c>
      <c r="Y9" s="32" t="n">
        <v>0.0422673961961241</v>
      </c>
      <c r="Z9" s="33" t="n">
        <v>1</v>
      </c>
      <c r="AA9" s="32" t="n">
        <v>0.0476873888298349</v>
      </c>
      <c r="AB9" s="33" t="n">
        <v>0.8375</v>
      </c>
      <c r="AC9" s="32" t="n">
        <v>0.0546270537414698</v>
      </c>
      <c r="AD9" s="33" t="n">
        <v>0.579166666666667</v>
      </c>
      <c r="AE9" s="32" t="n">
        <v>0.0311247772111752</v>
      </c>
      <c r="AF9" s="34" t="n">
        <v>66</v>
      </c>
      <c r="AG9" s="32" t="n">
        <v>0.0254531430775164</v>
      </c>
      <c r="AH9" s="35" t="n">
        <v>19157</v>
      </c>
      <c r="AI9" s="32" t="n">
        <v>0.0149026740330804</v>
      </c>
      <c r="AJ9" s="32" t="n">
        <v>0.102906592511818</v>
      </c>
      <c r="AK9" s="32" t="n">
        <v>0.0514532962559088</v>
      </c>
      <c r="AL9" s="36" t="n">
        <f aca="false">$B$19*AK9</f>
        <v>51453.2962559088</v>
      </c>
      <c r="AM9" s="37" t="n">
        <v>7</v>
      </c>
      <c r="AN9" s="38" t="n">
        <v>7</v>
      </c>
      <c r="AO9" s="38" t="n">
        <v>14</v>
      </c>
      <c r="AP9" s="39" t="n">
        <v>0.0551553071603624</v>
      </c>
      <c r="AQ9" s="40" t="n">
        <f aca="false">AP9*$B$23</f>
        <v>55155.3071603624</v>
      </c>
      <c r="AR9" s="41" t="n">
        <f aca="false">Q9+S9+V9+AL9+AQ9</f>
        <v>665560.905149389</v>
      </c>
      <c r="AS9" s="42" t="n">
        <f aca="false">AR9/M9-1</f>
        <v>0.167307768053599</v>
      </c>
      <c r="AT9" s="43" t="n">
        <f aca="false">IF(AR9-M9&lt;0,ABS(AR9-M9),0)</f>
        <v>0</v>
      </c>
      <c r="AU9" s="44" t="n">
        <f aca="false">AR9+AT9</f>
        <v>665560.905149389</v>
      </c>
      <c r="AV9" s="45" t="n">
        <f aca="false">(AU9-M9)/M9</f>
        <v>0.167307768053599</v>
      </c>
      <c r="AW9" s="46" t="n">
        <f aca="false">AT9+P9</f>
        <v>0</v>
      </c>
      <c r="AX9" s="47" t="n">
        <f aca="false">AU9*(1+$B$39)</f>
        <v>690719.107364036</v>
      </c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</row>
    <row r="10" customFormat="false" ht="15" hidden="false" customHeight="false" outlineLevel="0" collapsed="false">
      <c r="B10" s="18"/>
      <c r="C10" s="1"/>
      <c r="D10" s="19" t="s">
        <v>53</v>
      </c>
      <c r="E10" s="20" t="n">
        <v>328626</v>
      </c>
      <c r="F10" s="20" t="n">
        <f aca="false">E10*$B$5/100</f>
        <v>230038.2</v>
      </c>
      <c r="G10" s="20" t="n">
        <f aca="false">E10*(100-$B$5)/100</f>
        <v>98587.8</v>
      </c>
      <c r="H10" s="21" t="n">
        <v>0.0390876404527661</v>
      </c>
      <c r="I10" s="21" t="n">
        <v>0.0450789305134223</v>
      </c>
      <c r="J10" s="20" t="n">
        <v>311806.428001626</v>
      </c>
      <c r="K10" s="22" t="n">
        <f aca="false">H10*($B$8+$G$29)*0.7+I10*($B$8+$G$29)*0.3</f>
        <v>311806.428001626</v>
      </c>
      <c r="L10" s="23" t="n">
        <v>513523.52</v>
      </c>
      <c r="M10" s="23" t="n">
        <v>494472.14</v>
      </c>
      <c r="N10" s="20" t="n">
        <v>541844.628001626</v>
      </c>
      <c r="O10" s="24" t="n">
        <f aca="false">F10+K10</f>
        <v>541844.628001626</v>
      </c>
      <c r="P10" s="20" t="n">
        <f aca="false">IF((O10-L10)&lt; 0, ABS(O10-L10),0)</f>
        <v>0</v>
      </c>
      <c r="Q10" s="20" t="n">
        <f aca="false">O10+P10</f>
        <v>541844.628001626</v>
      </c>
      <c r="R10" s="25" t="n">
        <v>0.0477688787185355</v>
      </c>
      <c r="S10" s="26" t="n">
        <f aca="false">R10*$B$11</f>
        <v>47768.8787185355</v>
      </c>
      <c r="T10" s="27" t="n">
        <v>11756</v>
      </c>
      <c r="U10" s="28" t="n">
        <v>0.0473969189583644</v>
      </c>
      <c r="V10" s="29" t="n">
        <f aca="false">$B$15*U10</f>
        <v>47396.9189583644</v>
      </c>
      <c r="W10" s="30" t="n">
        <v>1854.88</v>
      </c>
      <c r="X10" s="31" t="n">
        <v>4.64295774647887</v>
      </c>
      <c r="Y10" s="32" t="n">
        <v>0.0392491469184572</v>
      </c>
      <c r="Z10" s="33" t="n">
        <v>0.904761904761905</v>
      </c>
      <c r="AA10" s="32" t="n">
        <v>0.043145732750803</v>
      </c>
      <c r="AB10" s="33" t="n">
        <v>0.75297619047619</v>
      </c>
      <c r="AC10" s="32" t="n">
        <v>0.0491138756097792</v>
      </c>
      <c r="AD10" s="33" t="n">
        <v>0.756892230576441</v>
      </c>
      <c r="AE10" s="32" t="n">
        <v>0.0406758596539185</v>
      </c>
      <c r="AF10" s="34" t="n">
        <v>68.5</v>
      </c>
      <c r="AG10" s="32" t="n">
        <v>0.0264172772849981</v>
      </c>
      <c r="AH10" s="35" t="n">
        <v>32227</v>
      </c>
      <c r="AI10" s="32" t="n">
        <v>0.025070129773142</v>
      </c>
      <c r="AJ10" s="32" t="n">
        <v>0.0894857481132648</v>
      </c>
      <c r="AK10" s="32" t="n">
        <v>0.0447428740566324</v>
      </c>
      <c r="AL10" s="36" t="n">
        <f aca="false">$B$19*AK10</f>
        <v>44742.8740566324</v>
      </c>
      <c r="AM10" s="37" t="n">
        <v>5</v>
      </c>
      <c r="AN10" s="38" t="n">
        <v>4</v>
      </c>
      <c r="AO10" s="38" t="n">
        <v>9</v>
      </c>
      <c r="AP10" s="39" t="n">
        <v>0.0354569831745187</v>
      </c>
      <c r="AQ10" s="40" t="n">
        <f aca="false">AP10*$B$23</f>
        <v>35456.9831745187</v>
      </c>
      <c r="AR10" s="41" t="n">
        <f aca="false">Q10+S10+V10+AL10+AQ10</f>
        <v>717210.282909677</v>
      </c>
      <c r="AS10" s="42" t="n">
        <f aca="false">AR10/M10-1</f>
        <v>0.450456405713125</v>
      </c>
      <c r="AT10" s="43" t="n">
        <f aca="false">IF(AR10-M10&lt;0,ABS(AR10-M10),0)</f>
        <v>0</v>
      </c>
      <c r="AU10" s="44" t="n">
        <f aca="false">AR10+AT10</f>
        <v>717210.282909677</v>
      </c>
      <c r="AV10" s="45" t="n">
        <f aca="false">(AU10-M10)/M10</f>
        <v>0.450456405713125</v>
      </c>
      <c r="AW10" s="46" t="n">
        <f aca="false">AT10+P10</f>
        <v>0</v>
      </c>
      <c r="AX10" s="47" t="n">
        <f aca="false">AU10*(1+$B$39)</f>
        <v>744320.831603663</v>
      </c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</row>
    <row r="11" customFormat="false" ht="15.65" hidden="false" customHeight="false" outlineLevel="0" collapsed="false">
      <c r="B11" s="50" t="n">
        <v>1000000</v>
      </c>
      <c r="C11" s="1"/>
      <c r="D11" s="19" t="s">
        <v>54</v>
      </c>
      <c r="E11" s="20" t="n">
        <v>724025</v>
      </c>
      <c r="F11" s="20" t="n">
        <f aca="false">E11*$B$5/100</f>
        <v>506817.5</v>
      </c>
      <c r="G11" s="20" t="n">
        <f aca="false">E11*(100-$B$5)/100</f>
        <v>217207.5</v>
      </c>
      <c r="H11" s="21" t="n">
        <v>0.0260242538017286</v>
      </c>
      <c r="I11" s="21" t="n">
        <v>0.0587239471922447</v>
      </c>
      <c r="J11" s="20" t="n">
        <v>273286.400629514</v>
      </c>
      <c r="K11" s="22" t="n">
        <f aca="false">H11*($B$8+$G$29)*0.7+I11*($B$8+$G$29)*0.3</f>
        <v>273286.400629515</v>
      </c>
      <c r="L11" s="23" t="n">
        <v>834169.86</v>
      </c>
      <c r="M11" s="23" t="n">
        <v>848796.44</v>
      </c>
      <c r="N11" s="20" t="n">
        <v>780103.900629514</v>
      </c>
      <c r="O11" s="24" t="n">
        <f aca="false">F11+K11</f>
        <v>780103.900629515</v>
      </c>
      <c r="P11" s="20" t="n">
        <f aca="false">IF((O11-L11)&lt; 0, ABS(O11-L11),0)</f>
        <v>54065.9593704854</v>
      </c>
      <c r="Q11" s="20" t="n">
        <f aca="false">O11+P11</f>
        <v>834169.86</v>
      </c>
      <c r="R11" s="25" t="n">
        <v>0.00901029748283753</v>
      </c>
      <c r="S11" s="26" t="n">
        <f aca="false">R11*$B$11</f>
        <v>9010.29748283753</v>
      </c>
      <c r="T11" s="27" t="n">
        <v>3692</v>
      </c>
      <c r="U11" s="28" t="n">
        <v>0.0148851160934231</v>
      </c>
      <c r="V11" s="29" t="n">
        <f aca="false">$B$15*U11</f>
        <v>14885.1160934231</v>
      </c>
      <c r="W11" s="30" t="n">
        <v>1234.965</v>
      </c>
      <c r="X11" s="31" t="n">
        <v>4.46910569105691</v>
      </c>
      <c r="Y11" s="32" t="n">
        <v>0.0377794921772511</v>
      </c>
      <c r="Z11" s="33" t="n">
        <v>1</v>
      </c>
      <c r="AA11" s="32" t="n">
        <v>0.0476873888298349</v>
      </c>
      <c r="AB11" s="33" t="n">
        <v>0.652549019607843</v>
      </c>
      <c r="AC11" s="32" t="n">
        <v>0.0425633795379834</v>
      </c>
      <c r="AD11" s="33" t="n">
        <v>0.966470588235294</v>
      </c>
      <c r="AE11" s="32" t="n">
        <v>0.0519387310618307</v>
      </c>
      <c r="AF11" s="34" t="n">
        <v>45</v>
      </c>
      <c r="AG11" s="32" t="n">
        <v>0.0173544157346703</v>
      </c>
      <c r="AH11" s="35" t="n">
        <v>20860</v>
      </c>
      <c r="AI11" s="32" t="n">
        <v>0.016227477179624</v>
      </c>
      <c r="AJ11" s="32" t="n">
        <v>0.0749645909281924</v>
      </c>
      <c r="AK11" s="32" t="n">
        <v>0.0374822954640962</v>
      </c>
      <c r="AL11" s="36" t="n">
        <f aca="false">$B$19*AK11</f>
        <v>37482.2954640962</v>
      </c>
      <c r="AM11" s="37" t="n">
        <v>5</v>
      </c>
      <c r="AN11" s="38" t="n">
        <v>5</v>
      </c>
      <c r="AO11" s="38" t="n">
        <v>10</v>
      </c>
      <c r="AP11" s="39" t="n">
        <v>0.0393966479716874</v>
      </c>
      <c r="AQ11" s="40" t="n">
        <f aca="false">AP11*$B$23</f>
        <v>39396.6479716874</v>
      </c>
      <c r="AR11" s="41" t="n">
        <f aca="false">Q11+S11+V11+AL11+AQ11</f>
        <v>934944.217012044</v>
      </c>
      <c r="AS11" s="42" t="n">
        <f aca="false">AR11/M11-1</f>
        <v>0.101494036676266</v>
      </c>
      <c r="AT11" s="43" t="n">
        <f aca="false">IF(AR11-M11&lt;0,ABS(AR11-M11),0)</f>
        <v>0</v>
      </c>
      <c r="AU11" s="44" t="n">
        <f aca="false">AR11+AT11</f>
        <v>934944.217012044</v>
      </c>
      <c r="AV11" s="45" t="n">
        <f aca="false">(AU11-M11)/M11</f>
        <v>0.101494036676266</v>
      </c>
      <c r="AW11" s="46" t="n">
        <f aca="false">AT11+P11</f>
        <v>54065.9593704854</v>
      </c>
      <c r="AX11" s="47" t="n">
        <f aca="false">AU11*(1+$B$39)</f>
        <v>970285.1084151</v>
      </c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</row>
    <row r="12" customFormat="false" ht="15" hidden="false" customHeight="true" outlineLevel="0" collapsed="false">
      <c r="B12" s="18" t="s">
        <v>55</v>
      </c>
      <c r="C12" s="1"/>
      <c r="D12" s="19" t="s">
        <v>56</v>
      </c>
      <c r="E12" s="20" t="n">
        <v>416436</v>
      </c>
      <c r="F12" s="20" t="n">
        <f aca="false">E12*$B$5/100</f>
        <v>291505.2</v>
      </c>
      <c r="G12" s="20" t="n">
        <f aca="false">E12*(100-$B$5)/100</f>
        <v>124930.8</v>
      </c>
      <c r="H12" s="21" t="n">
        <v>0.0550756250186214</v>
      </c>
      <c r="I12" s="21" t="n">
        <v>0.0425984839977266</v>
      </c>
      <c r="J12" s="20" t="n">
        <v>391483.119006377</v>
      </c>
      <c r="K12" s="22" t="n">
        <f aca="false">H12*($B$8+$G$29)*0.7+I12*($B$8+$G$29)*0.3</f>
        <v>391483.119006377</v>
      </c>
      <c r="L12" s="23" t="n">
        <v>657913.62</v>
      </c>
      <c r="M12" s="23" t="n">
        <v>721765.9</v>
      </c>
      <c r="N12" s="20" t="n">
        <v>682988.319006377</v>
      </c>
      <c r="O12" s="24" t="n">
        <f aca="false">F12+K12</f>
        <v>682988.319006377</v>
      </c>
      <c r="P12" s="20" t="n">
        <f aca="false">IF((O12-L12)&lt; 0, ABS(O12-L12),0)</f>
        <v>0</v>
      </c>
      <c r="Q12" s="20" t="n">
        <f aca="false">O12+P12</f>
        <v>682988.319006377</v>
      </c>
      <c r="R12" s="25" t="n">
        <v>0.0490560640732265</v>
      </c>
      <c r="S12" s="26" t="n">
        <f aca="false">R12*$B$11</f>
        <v>49056.0640732265</v>
      </c>
      <c r="T12" s="27" t="n">
        <v>963</v>
      </c>
      <c r="U12" s="28" t="n">
        <v>0.00388254788677313</v>
      </c>
      <c r="V12" s="29" t="n">
        <f aca="false">$B$15*U12</f>
        <v>3882.54788677313</v>
      </c>
      <c r="W12" s="30" t="n">
        <v>2613.58</v>
      </c>
      <c r="X12" s="31" t="n">
        <v>4.58422301304864</v>
      </c>
      <c r="Y12" s="32" t="n">
        <v>0.0387526340687833</v>
      </c>
      <c r="Z12" s="33" t="n">
        <v>0.557142857142857</v>
      </c>
      <c r="AA12" s="32" t="n">
        <v>0.0265686880623366</v>
      </c>
      <c r="AB12" s="33" t="n">
        <v>0.367857142857143</v>
      </c>
      <c r="AC12" s="32" t="n">
        <v>0.0239939724322874</v>
      </c>
      <c r="AD12" s="33" t="n">
        <v>0.466071428571429</v>
      </c>
      <c r="AE12" s="32" t="n">
        <v>0.0250469687115623</v>
      </c>
      <c r="AF12" s="34" t="n">
        <v>131</v>
      </c>
      <c r="AG12" s="32" t="n">
        <v>0.0505206324720401</v>
      </c>
      <c r="AH12" s="35" t="n">
        <v>45410</v>
      </c>
      <c r="AI12" s="32" t="n">
        <v>0.0353254908306197</v>
      </c>
      <c r="AJ12" s="32" t="n">
        <v>0.0490731842104245</v>
      </c>
      <c r="AK12" s="32" t="n">
        <v>0.0245365921052122</v>
      </c>
      <c r="AL12" s="36" t="n">
        <f aca="false">$B$19*AK12</f>
        <v>24536.5921052122</v>
      </c>
      <c r="AM12" s="37" t="n">
        <v>3</v>
      </c>
      <c r="AN12" s="38" t="n">
        <v>0</v>
      </c>
      <c r="AO12" s="38" t="n">
        <v>3</v>
      </c>
      <c r="AP12" s="39" t="n">
        <v>0.0118189943915062</v>
      </c>
      <c r="AQ12" s="40" t="n">
        <f aca="false">AP12*$B$23</f>
        <v>11818.9943915062</v>
      </c>
      <c r="AR12" s="41" t="n">
        <f aca="false">Q12+S12+V12+AL12+AQ12</f>
        <v>772282.517463095</v>
      </c>
      <c r="AS12" s="42" t="n">
        <f aca="false">AR12/M12-1</f>
        <v>0.0699903077481152</v>
      </c>
      <c r="AT12" s="43" t="n">
        <f aca="false">IF(AR12-M12&lt;0,ABS(AR12-M12),0)</f>
        <v>0</v>
      </c>
      <c r="AU12" s="44" t="n">
        <f aca="false">AR12+AT12</f>
        <v>772282.517463095</v>
      </c>
      <c r="AV12" s="45" t="n">
        <f aca="false">(AU12-M12)/M12</f>
        <v>0.0699903077481152</v>
      </c>
      <c r="AW12" s="46" t="n">
        <f aca="false">AT12+P12</f>
        <v>0</v>
      </c>
      <c r="AX12" s="47" t="n">
        <f aca="false">AU12*(1+$B$39)</f>
        <v>801474.7966232</v>
      </c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</row>
    <row r="13" customFormat="false" ht="15" hidden="false" customHeight="false" outlineLevel="0" collapsed="false">
      <c r="B13" s="18"/>
      <c r="C13" s="1"/>
      <c r="D13" s="19" t="s">
        <v>57</v>
      </c>
      <c r="E13" s="20" t="n">
        <v>567684</v>
      </c>
      <c r="F13" s="20" t="n">
        <f aca="false">E13*$B$5/100</f>
        <v>397378.8</v>
      </c>
      <c r="G13" s="20" t="n">
        <f aca="false">E13*(100-$B$5)/100</f>
        <v>170305.2</v>
      </c>
      <c r="H13" s="21" t="n">
        <v>0.0702813847431896</v>
      </c>
      <c r="I13" s="21" t="n">
        <v>0.0588056133344424</v>
      </c>
      <c r="J13" s="20" t="n">
        <v>509739.702611814</v>
      </c>
      <c r="K13" s="22" t="n">
        <f aca="false">H13*($B$8+$G$29)*0.7+I13*($B$8+$G$29)*0.3</f>
        <v>509739.702611815</v>
      </c>
      <c r="L13" s="23" t="n">
        <v>787735.43</v>
      </c>
      <c r="M13" s="23" t="n">
        <v>1018837.57</v>
      </c>
      <c r="N13" s="20" t="n">
        <v>907118.502611814</v>
      </c>
      <c r="O13" s="24" t="n">
        <f aca="false">F13+K13</f>
        <v>907118.502611815</v>
      </c>
      <c r="P13" s="20" t="n">
        <f aca="false">IF((O13-L13)&lt; 0, ABS(O13-L13),0)</f>
        <v>0</v>
      </c>
      <c r="Q13" s="20" t="n">
        <f aca="false">O13+P13</f>
        <v>907118.502611815</v>
      </c>
      <c r="R13" s="25" t="n">
        <v>0.0512013729977117</v>
      </c>
      <c r="S13" s="26" t="n">
        <f aca="false">R13*$B$11</f>
        <v>51201.3729977117</v>
      </c>
      <c r="T13" s="27" t="n">
        <v>1229</v>
      </c>
      <c r="U13" s="28" t="n">
        <v>0.00495498582849863</v>
      </c>
      <c r="V13" s="29" t="n">
        <f aca="false">$B$15*U13</f>
        <v>4954.98582849863</v>
      </c>
      <c r="W13" s="30" t="n">
        <v>3335.16</v>
      </c>
      <c r="X13" s="31" t="n">
        <v>4</v>
      </c>
      <c r="Y13" s="32" t="n">
        <v>0.0338139169568993</v>
      </c>
      <c r="Z13" s="33" t="n">
        <v>1</v>
      </c>
      <c r="AA13" s="32" t="n">
        <v>0.0476873888298349</v>
      </c>
      <c r="AB13" s="33" t="n">
        <v>1.025</v>
      </c>
      <c r="AC13" s="32" t="n">
        <v>0.0668569911462765</v>
      </c>
      <c r="AD13" s="33" t="n">
        <v>0.2</v>
      </c>
      <c r="AE13" s="32" t="n">
        <v>0.0107481245045785</v>
      </c>
      <c r="AF13" s="34" t="n">
        <v>98.5</v>
      </c>
      <c r="AG13" s="32" t="n">
        <v>0.0379868877747783</v>
      </c>
      <c r="AH13" s="35" t="n">
        <v>48408</v>
      </c>
      <c r="AI13" s="32" t="n">
        <v>0.0376577044732138</v>
      </c>
      <c r="AJ13" s="32" t="n">
        <v>0.137280989126868</v>
      </c>
      <c r="AK13" s="32" t="n">
        <v>0.0686404945634339</v>
      </c>
      <c r="AL13" s="36" t="n">
        <f aca="false">$B$19*AK13</f>
        <v>68640.4945634339</v>
      </c>
      <c r="AM13" s="37" t="n">
        <v>5.44303797468354</v>
      </c>
      <c r="AN13" s="38" t="n">
        <v>5</v>
      </c>
      <c r="AO13" s="38" t="n">
        <v>10.4430379746835</v>
      </c>
      <c r="AP13" s="39" t="n">
        <v>0.0411420690843571</v>
      </c>
      <c r="AQ13" s="40" t="n">
        <f aca="false">AP13*$B$23</f>
        <v>41142.0690843571</v>
      </c>
      <c r="AR13" s="41" t="n">
        <f aca="false">Q13+S13+V13+AL13+AQ13</f>
        <v>1073057.42508582</v>
      </c>
      <c r="AS13" s="42" t="n">
        <f aca="false">AR13/M13-1</f>
        <v>0.0532173691688813</v>
      </c>
      <c r="AT13" s="43" t="n">
        <f aca="false">IF(AR13-M13&lt;0,ABS(AR13-M13),0)</f>
        <v>0</v>
      </c>
      <c r="AU13" s="44" t="n">
        <f aca="false">AR13+AT13</f>
        <v>1073057.42508582</v>
      </c>
      <c r="AV13" s="45" t="n">
        <f aca="false">(AU13-M13)/M13</f>
        <v>0.0532173691688812</v>
      </c>
      <c r="AW13" s="46" t="n">
        <f aca="false">AT13+P13</f>
        <v>0</v>
      </c>
      <c r="AX13" s="47" t="n">
        <f aca="false">AU13*(1+$B$39)</f>
        <v>1113618.99575406</v>
      </c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</row>
    <row r="14" customFormat="false" ht="15" hidden="false" customHeight="false" outlineLevel="0" collapsed="false">
      <c r="B14" s="18"/>
      <c r="C14" s="1"/>
      <c r="D14" s="19" t="s">
        <v>58</v>
      </c>
      <c r="E14" s="20" t="n">
        <v>944097</v>
      </c>
      <c r="F14" s="20" t="n">
        <f aca="false">E14*$B$5/100</f>
        <v>660867.9</v>
      </c>
      <c r="G14" s="20" t="n">
        <f aca="false">E14*(100-$B$5)/100</f>
        <v>283229.1</v>
      </c>
      <c r="H14" s="21" t="n">
        <v>0.0994845385564073</v>
      </c>
      <c r="I14" s="21" t="n">
        <v>0.0559045666055292</v>
      </c>
      <c r="J14" s="20" t="n">
        <v>659003.201401163</v>
      </c>
      <c r="K14" s="22" t="n">
        <f aca="false">H14*($B$8+$G$29)*0.7+I14*($B$8+$G$29)*0.3</f>
        <v>659003.201401163</v>
      </c>
      <c r="L14" s="23" t="n">
        <v>1310267.68</v>
      </c>
      <c r="M14" s="23" t="n">
        <v>1503858.73</v>
      </c>
      <c r="N14" s="20" t="n">
        <v>1319871.10140116</v>
      </c>
      <c r="O14" s="24" t="n">
        <f aca="false">F14+K14</f>
        <v>1319871.10140116</v>
      </c>
      <c r="P14" s="20" t="n">
        <f aca="false">IF((O14-L14)&lt; 0, ABS(O14-L14),0)</f>
        <v>0</v>
      </c>
      <c r="Q14" s="20" t="n">
        <f aca="false">O14+P14</f>
        <v>1319871.10140116</v>
      </c>
      <c r="R14" s="25" t="n">
        <v>0.0848112128146453</v>
      </c>
      <c r="S14" s="26" t="n">
        <f aca="false">R14*$B$11</f>
        <v>84811.2128146453</v>
      </c>
      <c r="T14" s="27" t="n">
        <v>3054</v>
      </c>
      <c r="U14" s="28" t="n">
        <v>0.012312877721916</v>
      </c>
      <c r="V14" s="29" t="n">
        <f aca="false">$B$15*U14</f>
        <v>12312.877721916</v>
      </c>
      <c r="W14" s="30" t="n">
        <v>4720.97775</v>
      </c>
      <c r="X14" s="31" t="n">
        <v>4.63359683794466</v>
      </c>
      <c r="Y14" s="32" t="n">
        <v>0.039170014672503</v>
      </c>
      <c r="Z14" s="33" t="n">
        <v>0.915184620596206</v>
      </c>
      <c r="AA14" s="32" t="n">
        <v>0.0436427648534562</v>
      </c>
      <c r="AB14" s="33" t="n">
        <v>0.663562838753388</v>
      </c>
      <c r="AC14" s="32" t="n">
        <v>0.043281770571252</v>
      </c>
      <c r="AD14" s="33" t="n">
        <v>0.691251693766938</v>
      </c>
      <c r="AE14" s="32" t="n">
        <v>0.037148296343039</v>
      </c>
      <c r="AF14" s="34" t="n">
        <v>171</v>
      </c>
      <c r="AG14" s="32" t="n">
        <v>0.065946779791747</v>
      </c>
      <c r="AH14" s="35" t="n">
        <v>110952</v>
      </c>
      <c r="AI14" s="32" t="n">
        <v>0.0863121307782188</v>
      </c>
      <c r="AJ14" s="32" t="n">
        <v>0.109311604740644</v>
      </c>
      <c r="AK14" s="32" t="n">
        <v>0.054655802370322</v>
      </c>
      <c r="AL14" s="36" t="n">
        <f aca="false">$B$19*AK14</f>
        <v>54655.802370322</v>
      </c>
      <c r="AM14" s="37" t="n">
        <v>4.44152046783626</v>
      </c>
      <c r="AN14" s="38" t="n">
        <v>4.59459459459459</v>
      </c>
      <c r="AO14" s="38" t="n">
        <v>9.03611506243085</v>
      </c>
      <c r="AP14" s="39" t="n">
        <v>0.0355992644146251</v>
      </c>
      <c r="AQ14" s="40" t="n">
        <f aca="false">AP14*$B$23</f>
        <v>35599.2644146251</v>
      </c>
      <c r="AR14" s="41" t="n">
        <f aca="false">Q14+S14+V14+AL14+AQ14</f>
        <v>1507250.25872267</v>
      </c>
      <c r="AS14" s="42" t="n">
        <f aca="false">AR14/M14-1</f>
        <v>0.00225521763116121</v>
      </c>
      <c r="AT14" s="43" t="n">
        <f aca="false">IF(AR14-M14&lt;0,ABS(AR14-M14),0)</f>
        <v>0</v>
      </c>
      <c r="AU14" s="44" t="n">
        <f aca="false">AR14+AT14</f>
        <v>1507250.25872267</v>
      </c>
      <c r="AV14" s="45" t="n">
        <f aca="false">(AU14-M14)/M14</f>
        <v>0.00225521763116111</v>
      </c>
      <c r="AW14" s="46" t="n">
        <f aca="false">AT14+P14</f>
        <v>0</v>
      </c>
      <c r="AX14" s="47" t="n">
        <f aca="false">AU14*(1+$B$39)</f>
        <v>1564224.31850239</v>
      </c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customFormat="false" ht="15.65" hidden="false" customHeight="false" outlineLevel="0" collapsed="false">
      <c r="B15" s="50" t="n">
        <v>1000000</v>
      </c>
      <c r="C15" s="1"/>
      <c r="D15" s="19" t="s">
        <v>59</v>
      </c>
      <c r="E15" s="20" t="n">
        <v>983566</v>
      </c>
      <c r="F15" s="20" t="n">
        <f aca="false">E15*$B$5/100</f>
        <v>688496.2</v>
      </c>
      <c r="G15" s="20" t="n">
        <f aca="false">E15*(100-$B$5)/100</f>
        <v>295069.8</v>
      </c>
      <c r="H15" s="21" t="n">
        <v>0.102143497316618</v>
      </c>
      <c r="I15" s="21" t="n">
        <v>0.0490330861238215</v>
      </c>
      <c r="J15" s="20" t="n">
        <v>657476.597756048</v>
      </c>
      <c r="K15" s="22" t="n">
        <f aca="false">H15*($B$8+$G$29)*0.7+I15*($B$8+$G$29)*0.3</f>
        <v>657476.597756048</v>
      </c>
      <c r="L15" s="23" t="n">
        <v>1226535.46</v>
      </c>
      <c r="M15" s="23" t="n">
        <v>1607098.66</v>
      </c>
      <c r="N15" s="20" t="n">
        <v>1345972.79775605</v>
      </c>
      <c r="O15" s="24" t="n">
        <f aca="false">F15+K15</f>
        <v>1345972.79775605</v>
      </c>
      <c r="P15" s="20" t="n">
        <f aca="false">IF((O15-L15)&lt; 0, ABS(O15-L15),0)</f>
        <v>0</v>
      </c>
      <c r="Q15" s="20" t="n">
        <f aca="false">O15+P15</f>
        <v>1345972.79775605</v>
      </c>
      <c r="R15" s="25" t="n">
        <v>0.0583524027459954</v>
      </c>
      <c r="S15" s="26" t="n">
        <f aca="false">R15*$B$11</f>
        <v>58352.4027459954</v>
      </c>
      <c r="T15" s="27" t="n">
        <v>10565</v>
      </c>
      <c r="U15" s="28" t="n">
        <v>0.0425951385501123</v>
      </c>
      <c r="V15" s="29" t="n">
        <f aca="false">$B$15*U15</f>
        <v>42595.1385501123</v>
      </c>
      <c r="W15" s="30" t="n">
        <v>4847.1570068702</v>
      </c>
      <c r="X15" s="31" t="n">
        <v>4.75080585172328</v>
      </c>
      <c r="Y15" s="32" t="n">
        <v>0.0401608386371305</v>
      </c>
      <c r="Z15" s="33" t="n">
        <v>0.806442534871015</v>
      </c>
      <c r="AA15" s="32" t="n">
        <v>0.0384571387293118</v>
      </c>
      <c r="AB15" s="33" t="n">
        <v>0.542991989423914</v>
      </c>
      <c r="AC15" s="32" t="n">
        <v>0.0354173762238183</v>
      </c>
      <c r="AD15" s="33" t="n">
        <v>0.759569128840192</v>
      </c>
      <c r="AE15" s="32" t="n">
        <v>0.0408197178330429</v>
      </c>
      <c r="AF15" s="34" t="n">
        <v>208.5</v>
      </c>
      <c r="AG15" s="32" t="n">
        <v>0.0804087929039722</v>
      </c>
      <c r="AH15" s="35" t="n">
        <v>97526</v>
      </c>
      <c r="AI15" s="32" t="n">
        <v>0.0758677343921386</v>
      </c>
      <c r="AJ15" s="32" t="n">
        <v>0.068674577245384</v>
      </c>
      <c r="AK15" s="32" t="n">
        <v>0.034337288622692</v>
      </c>
      <c r="AL15" s="36" t="n">
        <f aca="false">$B$19*AK15</f>
        <v>34337.288622692</v>
      </c>
      <c r="AM15" s="37" t="n">
        <v>4.59565217391304</v>
      </c>
      <c r="AN15" s="38" t="n">
        <v>4.86529680365297</v>
      </c>
      <c r="AO15" s="38" t="n">
        <v>9.46094897756601</v>
      </c>
      <c r="AP15" s="39" t="n">
        <v>0.0372729676347264</v>
      </c>
      <c r="AQ15" s="40" t="n">
        <f aca="false">AP15*$B$23</f>
        <v>37272.9676347264</v>
      </c>
      <c r="AR15" s="41" t="n">
        <f aca="false">Q15+S15+V15+AL15+AQ15</f>
        <v>1518530.59530957</v>
      </c>
      <c r="AS15" s="42" t="n">
        <f aca="false">AR15/M15-1</f>
        <v>-0.0551105335937656</v>
      </c>
      <c r="AT15" s="43" t="n">
        <f aca="false">IF(AR15-M15&lt;0,ABS(AR15-M15),0)</f>
        <v>88568.0646904258</v>
      </c>
      <c r="AU15" s="44" t="n">
        <f aca="false">AR15+AT15</f>
        <v>1607098.66</v>
      </c>
      <c r="AV15" s="45" t="n">
        <f aca="false">(AU15-M15)/M15</f>
        <v>0</v>
      </c>
      <c r="AW15" s="46" t="n">
        <f aca="false">AT15+P15</f>
        <v>88568.0646904258</v>
      </c>
      <c r="AX15" s="47" t="n">
        <f aca="false">AU15*(1+$B$39)</f>
        <v>1667846.989348</v>
      </c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</row>
    <row r="16" customFormat="false" ht="15" hidden="false" customHeight="true" outlineLevel="0" collapsed="false">
      <c r="B16" s="18" t="s">
        <v>60</v>
      </c>
      <c r="C16" s="1"/>
      <c r="D16" s="19" t="s">
        <v>61</v>
      </c>
      <c r="E16" s="20" t="n">
        <v>442159</v>
      </c>
      <c r="F16" s="20" t="n">
        <f aca="false">E16*$B$5/100</f>
        <v>309511.3</v>
      </c>
      <c r="G16" s="20" t="n">
        <f aca="false">E16*(100-$B$5)/100</f>
        <v>132647.7</v>
      </c>
      <c r="H16" s="21" t="n">
        <v>0.0261651891395122</v>
      </c>
      <c r="I16" s="21" t="n">
        <v>0.0238788613141997</v>
      </c>
      <c r="J16" s="20" t="n">
        <v>194315.795812665</v>
      </c>
      <c r="K16" s="22" t="n">
        <f aca="false">H16*($B$8+$G$29)*0.7+I16*($B$8+$G$29)*0.3</f>
        <v>194315.795812664</v>
      </c>
      <c r="L16" s="23" t="n">
        <v>620747.65</v>
      </c>
      <c r="M16" s="23" t="n">
        <v>619024.56</v>
      </c>
      <c r="N16" s="20" t="n">
        <v>503827.095812665</v>
      </c>
      <c r="O16" s="24" t="n">
        <f aca="false">F16+K16</f>
        <v>503827.095812664</v>
      </c>
      <c r="P16" s="20" t="n">
        <f aca="false">IF((O16-L16)&lt; 0, ABS(O16-L16),0)</f>
        <v>116920.554187336</v>
      </c>
      <c r="Q16" s="20" t="n">
        <f aca="false">O16+P16</f>
        <v>620747.65</v>
      </c>
      <c r="R16" s="25" t="n">
        <v>0.0370423340961098</v>
      </c>
      <c r="S16" s="26" t="n">
        <f aca="false">R16*$B$11</f>
        <v>37042.3340961098</v>
      </c>
      <c r="T16" s="27" t="n">
        <v>2536</v>
      </c>
      <c r="U16" s="28" t="n">
        <v>0.0102244459406611</v>
      </c>
      <c r="V16" s="29" t="n">
        <f aca="false">$B$15*U16</f>
        <v>10224.4459406611</v>
      </c>
      <c r="W16" s="30" t="n">
        <v>1241.653</v>
      </c>
      <c r="X16" s="31" t="n">
        <v>3.84267782426778</v>
      </c>
      <c r="Y16" s="32" t="n">
        <v>0.0324839972104773</v>
      </c>
      <c r="Z16" s="33" t="n">
        <v>0.326382245205775</v>
      </c>
      <c r="AA16" s="32" t="n">
        <v>0.0155643170342823</v>
      </c>
      <c r="AB16" s="33" t="n">
        <v>0.212884076707606</v>
      </c>
      <c r="AC16" s="32" t="n">
        <v>0.0138856476406085</v>
      </c>
      <c r="AD16" s="33" t="n">
        <v>0.67977267830209</v>
      </c>
      <c r="AE16" s="32" t="n">
        <v>0.0365314069060082</v>
      </c>
      <c r="AF16" s="34" t="n">
        <v>111</v>
      </c>
      <c r="AG16" s="32" t="n">
        <v>0.0428075588121867</v>
      </c>
      <c r="AH16" s="35" t="n">
        <v>45583</v>
      </c>
      <c r="AI16" s="32" t="n">
        <v>0.0354600715378141</v>
      </c>
      <c r="AJ16" s="32" t="n">
        <v>0.0180550677049873</v>
      </c>
      <c r="AK16" s="32" t="n">
        <v>0.00902753385249364</v>
      </c>
      <c r="AL16" s="36" t="n">
        <f aca="false">$B$19*AK16</f>
        <v>9027.53385249364</v>
      </c>
      <c r="AM16" s="37" t="n">
        <v>4.15827338129496</v>
      </c>
      <c r="AN16" s="38" t="n">
        <v>4</v>
      </c>
      <c r="AO16" s="38" t="n">
        <v>8.15827338129496</v>
      </c>
      <c r="AP16" s="39" t="n">
        <v>0.0321408624459666</v>
      </c>
      <c r="AQ16" s="40" t="n">
        <f aca="false">AP16*$B$23</f>
        <v>32140.8624459666</v>
      </c>
      <c r="AR16" s="41" t="n">
        <f aca="false">Q16+S16+V16+AL16+AQ16</f>
        <v>709182.826335231</v>
      </c>
      <c r="AS16" s="42" t="n">
        <f aca="false">AR16/M16-1</f>
        <v>0.14564570157803</v>
      </c>
      <c r="AT16" s="43" t="n">
        <f aca="false">IF(AR16-M16&lt;0,ABS(AR16-M16),0)</f>
        <v>0</v>
      </c>
      <c r="AU16" s="44" t="n">
        <f aca="false">AR16+AT16</f>
        <v>709182.826335231</v>
      </c>
      <c r="AV16" s="45" t="n">
        <f aca="false">(AU16-M16)/M16</f>
        <v>0.14564570157803</v>
      </c>
      <c r="AW16" s="46" t="n">
        <f aca="false">AT16+P16</f>
        <v>116920.554187336</v>
      </c>
      <c r="AX16" s="47" t="n">
        <f aca="false">AU16*(1+$B$39)</f>
        <v>735989.937170703</v>
      </c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</row>
    <row r="17" customFormat="false" ht="15" hidden="false" customHeight="false" outlineLevel="0" collapsed="false">
      <c r="B17" s="18"/>
      <c r="C17" s="1"/>
      <c r="D17" s="19" t="s">
        <v>62</v>
      </c>
      <c r="E17" s="20" t="n">
        <v>937972</v>
      </c>
      <c r="F17" s="20" t="n">
        <f aca="false">E17*$B$5/100</f>
        <v>656580.4</v>
      </c>
      <c r="G17" s="20" t="n">
        <f aca="false">E17*(100-$B$5)/100</f>
        <v>281391.6</v>
      </c>
      <c r="H17" s="21" t="n">
        <v>0.0427525310851567</v>
      </c>
      <c r="I17" s="21" t="n">
        <v>0.0299077930348422</v>
      </c>
      <c r="J17" s="20" t="n">
        <v>296660.982979156</v>
      </c>
      <c r="K17" s="22" t="n">
        <f aca="false">H17*($B$8+$G$29)*0.7+I17*($B$8+$G$29)*0.3</f>
        <v>296660.982979156</v>
      </c>
      <c r="L17" s="23" t="n">
        <v>1076168.84</v>
      </c>
      <c r="M17" s="23" t="n">
        <v>1197661.46</v>
      </c>
      <c r="N17" s="20" t="n">
        <v>953241.382979156</v>
      </c>
      <c r="O17" s="24" t="n">
        <f aca="false">F17+K17</f>
        <v>953241.382979156</v>
      </c>
      <c r="P17" s="20" t="n">
        <f aca="false">IF((O17-L17)&lt; 0, ABS(O17-L17),0)</f>
        <v>122927.457020844</v>
      </c>
      <c r="Q17" s="20" t="n">
        <f aca="false">O17+P17</f>
        <v>1076168.84</v>
      </c>
      <c r="R17" s="25" t="n">
        <v>0.0280320366132723</v>
      </c>
      <c r="S17" s="26" t="n">
        <f aca="false">R17*$B$11</f>
        <v>28032.0366132723</v>
      </c>
      <c r="T17" s="27" t="n">
        <v>22939</v>
      </c>
      <c r="U17" s="28" t="n">
        <v>0.092483661448275</v>
      </c>
      <c r="V17" s="29" t="n">
        <f aca="false">$B$15*U17</f>
        <v>92483.661448275</v>
      </c>
      <c r="W17" s="30" t="n">
        <v>2028.79513679173</v>
      </c>
      <c r="X17" s="31" t="n">
        <v>4.734</v>
      </c>
      <c r="Y17" s="32" t="n">
        <v>0.0400187707184903</v>
      </c>
      <c r="Z17" s="33" t="n">
        <v>0.9375</v>
      </c>
      <c r="AA17" s="32" t="n">
        <v>0.0447069270279702</v>
      </c>
      <c r="AB17" s="33" t="n">
        <v>0.65</v>
      </c>
      <c r="AC17" s="32" t="n">
        <v>0.0423971163366632</v>
      </c>
      <c r="AD17" s="33" t="n">
        <v>0.7375</v>
      </c>
      <c r="AE17" s="32" t="n">
        <v>0.0396337091106331</v>
      </c>
      <c r="AF17" s="34" t="n">
        <v>149</v>
      </c>
      <c r="AG17" s="32" t="n">
        <v>0.0574623987659082</v>
      </c>
      <c r="AH17" s="35" t="n">
        <v>89670</v>
      </c>
      <c r="AI17" s="32" t="n">
        <v>0.06975637002382</v>
      </c>
      <c r="AJ17" s="32" t="n">
        <v>0.0997830762304023</v>
      </c>
      <c r="AK17" s="32" t="n">
        <v>0.0498915381152012</v>
      </c>
      <c r="AL17" s="36" t="n">
        <f aca="false">$B$19*AK17</f>
        <v>49891.5381152012</v>
      </c>
      <c r="AM17" s="37" t="n">
        <v>5.01271186440678</v>
      </c>
      <c r="AN17" s="38" t="n">
        <v>5.26254826254826</v>
      </c>
      <c r="AO17" s="38" t="n">
        <v>10.275260126955</v>
      </c>
      <c r="AP17" s="39" t="n">
        <v>0.0404810806039164</v>
      </c>
      <c r="AQ17" s="40" t="n">
        <f aca="false">AP17*$B$23</f>
        <v>40481.0806039164</v>
      </c>
      <c r="AR17" s="41" t="n">
        <f aca="false">Q17+S17+V17+AL17+AQ17</f>
        <v>1287057.15678067</v>
      </c>
      <c r="AS17" s="42" t="n">
        <f aca="false">AR17/M17-1</f>
        <v>0.0746418748255162</v>
      </c>
      <c r="AT17" s="43" t="n">
        <f aca="false">IF(AR17-M17&lt;0,ABS(AR17-M17),0)</f>
        <v>0</v>
      </c>
      <c r="AU17" s="44" t="n">
        <f aca="false">AR17+AT17</f>
        <v>1287057.15678067</v>
      </c>
      <c r="AV17" s="45" t="n">
        <f aca="false">(AU17-M17)/M17</f>
        <v>0.0746418748255163</v>
      </c>
      <c r="AW17" s="46" t="n">
        <f aca="false">AT17+P17</f>
        <v>122927.457020844</v>
      </c>
      <c r="AX17" s="47" t="n">
        <f aca="false">AU17*(1+$B$39)</f>
        <v>1335707.91730697</v>
      </c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</row>
    <row r="18" customFormat="false" ht="15" hidden="false" customHeight="false" outlineLevel="0" collapsed="false">
      <c r="B18" s="18"/>
      <c r="C18" s="1"/>
      <c r="D18" s="19" t="s">
        <v>63</v>
      </c>
      <c r="E18" s="20" t="n">
        <v>634246</v>
      </c>
      <c r="F18" s="20" t="n">
        <f aca="false">E18*$B$5/100</f>
        <v>443972.2</v>
      </c>
      <c r="G18" s="20" t="n">
        <f aca="false">E18*(100-$B$5)/100</f>
        <v>190273.8</v>
      </c>
      <c r="H18" s="21" t="n">
        <v>0.0365566379225977</v>
      </c>
      <c r="I18" s="21" t="n">
        <v>0.0279485413417283</v>
      </c>
      <c r="J18" s="20" t="n">
        <v>259101.617184563</v>
      </c>
      <c r="K18" s="22" t="n">
        <f aca="false">H18*($B$8+$G$29)*0.7+I18*($B$8+$G$29)*0.3</f>
        <v>259101.617184563</v>
      </c>
      <c r="L18" s="23" t="n">
        <v>747403.52</v>
      </c>
      <c r="M18" s="23" t="n">
        <v>888024.88</v>
      </c>
      <c r="N18" s="20" t="n">
        <v>703073.817184563</v>
      </c>
      <c r="O18" s="24" t="n">
        <f aca="false">F18+K18</f>
        <v>703073.817184564</v>
      </c>
      <c r="P18" s="20" t="n">
        <f aca="false">IF((O18-L18)&lt; 0, ABS(O18-L18),0)</f>
        <v>44329.7028154365</v>
      </c>
      <c r="Q18" s="20" t="n">
        <f aca="false">O18+P18</f>
        <v>747403.52</v>
      </c>
      <c r="R18" s="25" t="n">
        <v>0.0446224256292906</v>
      </c>
      <c r="S18" s="26" t="n">
        <f aca="false">R18*$B$11</f>
        <v>44622.4256292906</v>
      </c>
      <c r="T18" s="27" t="n">
        <v>12772</v>
      </c>
      <c r="U18" s="28" t="n">
        <v>0.0514931480891656</v>
      </c>
      <c r="V18" s="29" t="n">
        <f aca="false">$B$15*U18</f>
        <v>51493.1480891656</v>
      </c>
      <c r="W18" s="30" t="n">
        <v>1734.77282753376</v>
      </c>
      <c r="X18" s="31" t="n">
        <v>4.90584509069968</v>
      </c>
      <c r="Y18" s="32" t="n">
        <v>0.0414714596250828</v>
      </c>
      <c r="Z18" s="33" t="n">
        <v>0.793371725383921</v>
      </c>
      <c r="AA18" s="32" t="n">
        <v>0.03783382595498</v>
      </c>
      <c r="AB18" s="33" t="n">
        <v>0.380387433503965</v>
      </c>
      <c r="AC18" s="32" t="n">
        <v>0.0248112773404189</v>
      </c>
      <c r="AD18" s="33" t="n">
        <v>0.945129479072569</v>
      </c>
      <c r="AE18" s="32" t="n">
        <v>0.0507918465700968</v>
      </c>
      <c r="AF18" s="34" t="n">
        <v>135.5</v>
      </c>
      <c r="AG18" s="32" t="n">
        <v>0.0522560740455071</v>
      </c>
      <c r="AH18" s="35" t="n">
        <v>78585</v>
      </c>
      <c r="AI18" s="32" t="n">
        <v>0.0611330917622605</v>
      </c>
      <c r="AJ18" s="32" t="n">
        <v>0.0622017340671382</v>
      </c>
      <c r="AK18" s="32" t="n">
        <v>0.0311008670335691</v>
      </c>
      <c r="AL18" s="36" t="n">
        <f aca="false">$B$19*AK18</f>
        <v>31100.8670335691</v>
      </c>
      <c r="AM18" s="37" t="n">
        <v>4.96108949416342</v>
      </c>
      <c r="AN18" s="38" t="n">
        <v>5</v>
      </c>
      <c r="AO18" s="38" t="n">
        <v>9.96108949416342</v>
      </c>
      <c r="AP18" s="39" t="n">
        <v>0.039243353621603</v>
      </c>
      <c r="AQ18" s="40" t="n">
        <f aca="false">AP18*$B$23</f>
        <v>39243.353621603</v>
      </c>
      <c r="AR18" s="41" t="n">
        <f aca="false">Q18+S18+V18+AL18+AQ18</f>
        <v>913863.314373628</v>
      </c>
      <c r="AS18" s="42" t="n">
        <f aca="false">AR18/M18-1</f>
        <v>0.0290965207794949</v>
      </c>
      <c r="AT18" s="43" t="n">
        <f aca="false">IF(AR18-M18&lt;0,ABS(AR18-M18),0)</f>
        <v>0</v>
      </c>
      <c r="AU18" s="44" t="n">
        <f aca="false">AR18+AT18</f>
        <v>913863.314373628</v>
      </c>
      <c r="AV18" s="45" t="n">
        <f aca="false">(AU18-M18)/M18</f>
        <v>0.0290965207794948</v>
      </c>
      <c r="AW18" s="46" t="n">
        <f aca="false">AT18+P18</f>
        <v>44329.7028154365</v>
      </c>
      <c r="AX18" s="47" t="n">
        <f aca="false">AU18*(1+$B$39)</f>
        <v>948407.347656952</v>
      </c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customFormat="false" ht="15.65" hidden="false" customHeight="false" outlineLevel="0" collapsed="false">
      <c r="B19" s="50" t="n">
        <v>1000000</v>
      </c>
      <c r="C19" s="1"/>
      <c r="D19" s="19" t="s">
        <v>64</v>
      </c>
      <c r="E19" s="20" t="n">
        <v>439607</v>
      </c>
      <c r="F19" s="20" t="n">
        <f aca="false">E19*$B$5/100</f>
        <v>307724.9</v>
      </c>
      <c r="G19" s="20" t="n">
        <f aca="false">E19*(100-$B$5)/100</f>
        <v>131882.1</v>
      </c>
      <c r="H19" s="21" t="n">
        <v>0.0147408632019957</v>
      </c>
      <c r="I19" s="21" t="n">
        <v>0.0397004036570363</v>
      </c>
      <c r="J19" s="20" t="n">
        <v>169525.615501956</v>
      </c>
      <c r="K19" s="22" t="n">
        <f aca="false">H19*($B$8+$G$29)*0.7+I19*($B$8+$G$29)*0.3</f>
        <v>169525.615501956</v>
      </c>
      <c r="L19" s="23" t="n">
        <v>495329.28</v>
      </c>
      <c r="M19" s="23" t="n">
        <v>592364.65</v>
      </c>
      <c r="N19" s="20" t="n">
        <v>477250.515501956</v>
      </c>
      <c r="O19" s="24" t="n">
        <f aca="false">F19+K19</f>
        <v>477250.515501956</v>
      </c>
      <c r="P19" s="20" t="n">
        <f aca="false">IF((O19-L19)&lt; 0, ABS(O19-L19),0)</f>
        <v>18078.7644980439</v>
      </c>
      <c r="Q19" s="20" t="n">
        <f aca="false">O19+P19</f>
        <v>495329.28</v>
      </c>
      <c r="R19" s="25" t="n">
        <v>0.0218821510297483</v>
      </c>
      <c r="S19" s="26" t="n">
        <f aca="false">R19*$B$11</f>
        <v>21882.1510297483</v>
      </c>
      <c r="T19" s="27" t="n">
        <v>13341</v>
      </c>
      <c r="U19" s="28" t="n">
        <v>0.0537871976712776</v>
      </c>
      <c r="V19" s="29" t="n">
        <f aca="false">$B$15*U19</f>
        <v>53787.1976712776</v>
      </c>
      <c r="W19" s="30" t="n">
        <v>699.51862070464</v>
      </c>
      <c r="X19" s="31" t="n">
        <v>4.90642545227698</v>
      </c>
      <c r="Y19" s="32" t="n">
        <v>0.0414763656996277</v>
      </c>
      <c r="Z19" s="33" t="n">
        <v>0.957446808510638</v>
      </c>
      <c r="AA19" s="32" t="n">
        <v>0.0456581382413313</v>
      </c>
      <c r="AB19" s="33" t="n">
        <v>0.361702127659574</v>
      </c>
      <c r="AC19" s="32" t="n">
        <v>0.023592503362464</v>
      </c>
      <c r="AD19" s="33" t="n">
        <v>0.718085106382979</v>
      </c>
      <c r="AE19" s="32" t="n">
        <v>0.0385903406414387</v>
      </c>
      <c r="AF19" s="34" t="n">
        <v>59.5</v>
      </c>
      <c r="AG19" s="32" t="n">
        <v>0.022946394138064</v>
      </c>
      <c r="AH19" s="35" t="n">
        <v>29069</v>
      </c>
      <c r="AI19" s="32" t="n">
        <v>0.0226134484244722</v>
      </c>
      <c r="AJ19" s="32" t="n">
        <v>0.0718037209483924</v>
      </c>
      <c r="AK19" s="32" t="n">
        <v>0.0359018604741962</v>
      </c>
      <c r="AL19" s="36" t="n">
        <f aca="false">$B$19*AK19</f>
        <v>35901.8604741962</v>
      </c>
      <c r="AM19" s="37" t="n">
        <v>6.71584699453552</v>
      </c>
      <c r="AN19" s="38" t="n">
        <v>6.75536480686695</v>
      </c>
      <c r="AO19" s="38" t="n">
        <v>13.4712118014025</v>
      </c>
      <c r="AP19" s="39" t="n">
        <v>0.0530720589091894</v>
      </c>
      <c r="AQ19" s="40" t="n">
        <f aca="false">AP19*$B$23</f>
        <v>53072.0589091894</v>
      </c>
      <c r="AR19" s="41" t="n">
        <f aca="false">Q19+S19+V19+AL19+AQ19</f>
        <v>659972.548084412</v>
      </c>
      <c r="AS19" s="42" t="n">
        <f aca="false">AR19/M19-1</f>
        <v>0.114132229336122</v>
      </c>
      <c r="AT19" s="43" t="n">
        <f aca="false">IF(AR19-M19&lt;0,ABS(AR19-M19),0)</f>
        <v>0</v>
      </c>
      <c r="AU19" s="44" t="n">
        <f aca="false">AR19+AT19</f>
        <v>659972.548084412</v>
      </c>
      <c r="AV19" s="45" t="n">
        <f aca="false">(AU19-M19)/M19</f>
        <v>0.114132229336122</v>
      </c>
      <c r="AW19" s="46" t="n">
        <f aca="false">AT19+P19</f>
        <v>18078.7644980439</v>
      </c>
      <c r="AX19" s="47" t="n">
        <f aca="false">AU19*(1+$B$39)</f>
        <v>684919.510402002</v>
      </c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customFormat="false" ht="15" hidden="false" customHeight="true" outlineLevel="0" collapsed="false">
      <c r="B20" s="18" t="s">
        <v>65</v>
      </c>
      <c r="C20" s="1"/>
      <c r="D20" s="19" t="s">
        <v>66</v>
      </c>
      <c r="E20" s="20" t="n">
        <v>555040</v>
      </c>
      <c r="F20" s="20" t="n">
        <f aca="false">E20*$B$5/100</f>
        <v>388528</v>
      </c>
      <c r="G20" s="20" t="n">
        <f aca="false">E20*(100-$B$5)/100</f>
        <v>166512</v>
      </c>
      <c r="H20" s="21" t="n">
        <v>0.0400526894959897</v>
      </c>
      <c r="I20" s="21" t="n">
        <v>0.0320872334496659</v>
      </c>
      <c r="J20" s="20" t="n">
        <v>287234.292132512</v>
      </c>
      <c r="K20" s="22" t="n">
        <f aca="false">H20*($B$8+$G$29)*0.7+I20*($B$8+$G$29)*0.3</f>
        <v>287234.292132512</v>
      </c>
      <c r="L20" s="23" t="n">
        <v>748865.12</v>
      </c>
      <c r="M20" s="23" t="n">
        <v>761639.45</v>
      </c>
      <c r="N20" s="20" t="n">
        <v>675762.292132512</v>
      </c>
      <c r="O20" s="24" t="n">
        <f aca="false">F20+K20</f>
        <v>675762.292132512</v>
      </c>
      <c r="P20" s="20" t="n">
        <f aca="false">IF((O20-L20)&lt; 0, ABS(O20-L20),0)</f>
        <v>73102.8278674883</v>
      </c>
      <c r="Q20" s="20" t="n">
        <f aca="false">O20+P20</f>
        <v>748865.12</v>
      </c>
      <c r="R20" s="25" t="n">
        <v>0.0517734553775744</v>
      </c>
      <c r="S20" s="26" t="n">
        <f aca="false">R20*$B$11</f>
        <v>51773.4553775744</v>
      </c>
      <c r="T20" s="27" t="n">
        <v>4244</v>
      </c>
      <c r="U20" s="28" t="n">
        <v>0.0171106264085827</v>
      </c>
      <c r="V20" s="29" t="n">
        <f aca="false">$B$15*U20</f>
        <v>17110.6264085827</v>
      </c>
      <c r="W20" s="30" t="n">
        <v>1900.67581035232</v>
      </c>
      <c r="X20" s="31" t="n">
        <v>4.35655314757482</v>
      </c>
      <c r="Y20" s="32" t="n">
        <v>0.0368280315876033</v>
      </c>
      <c r="Z20" s="33" t="n">
        <v>0.456602354617061</v>
      </c>
      <c r="AA20" s="32" t="n">
        <v>0.0217741740252419</v>
      </c>
      <c r="AB20" s="33" t="n">
        <v>0.428127409083291</v>
      </c>
      <c r="AC20" s="32" t="n">
        <v>0.0279251808766438</v>
      </c>
      <c r="AD20" s="33" t="n">
        <v>0.71097850678733</v>
      </c>
      <c r="AE20" s="32" t="n">
        <v>0.0382084275551476</v>
      </c>
      <c r="AF20" s="34" t="n">
        <v>127.5</v>
      </c>
      <c r="AG20" s="32" t="n">
        <v>0.0491708445815658</v>
      </c>
      <c r="AH20" s="35" t="n">
        <v>95741</v>
      </c>
      <c r="AI20" s="32" t="n">
        <v>0.0744791415462312</v>
      </c>
      <c r="AJ20" s="32" t="n">
        <v>0.0736272558990069</v>
      </c>
      <c r="AK20" s="32" t="n">
        <v>0.0368136279495034</v>
      </c>
      <c r="AL20" s="36" t="n">
        <f aca="false">$B$19*AK20</f>
        <v>36813.6279495034</v>
      </c>
      <c r="AM20" s="37" t="n">
        <v>4.63</v>
      </c>
      <c r="AN20" s="38" t="n">
        <v>5</v>
      </c>
      <c r="AO20" s="38" t="n">
        <v>9.63</v>
      </c>
      <c r="AP20" s="39" t="n">
        <v>0.037938971996735</v>
      </c>
      <c r="AQ20" s="40" t="n">
        <f aca="false">AP20*$B$23</f>
        <v>37938.971996735</v>
      </c>
      <c r="AR20" s="41" t="n">
        <f aca="false">Q20+S20+V20+AL20+AQ20</f>
        <v>892501.801732395</v>
      </c>
      <c r="AS20" s="42" t="n">
        <f aca="false">AR20/M20-1</f>
        <v>0.171816666970698</v>
      </c>
      <c r="AT20" s="43" t="n">
        <f aca="false">IF(AR20-M20&lt;0,ABS(AR20-M20),0)</f>
        <v>0</v>
      </c>
      <c r="AU20" s="44" t="n">
        <f aca="false">AR20+AT20</f>
        <v>892501.801732395</v>
      </c>
      <c r="AV20" s="45" t="n">
        <f aca="false">(AU20-M20)/M20</f>
        <v>0.171816666970698</v>
      </c>
      <c r="AW20" s="46" t="n">
        <f aca="false">AT20+P20</f>
        <v>73102.8278674883</v>
      </c>
      <c r="AX20" s="47" t="n">
        <f aca="false">AU20*(1+$B$39)</f>
        <v>926238.36983788</v>
      </c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</row>
    <row r="21" customFormat="false" ht="15" hidden="false" customHeight="false" outlineLevel="0" collapsed="false">
      <c r="B21" s="18"/>
      <c r="C21" s="1"/>
      <c r="D21" s="19" t="s">
        <v>67</v>
      </c>
      <c r="E21" s="20" t="n">
        <v>659120</v>
      </c>
      <c r="F21" s="20" t="n">
        <f aca="false">E21*$B$5/100</f>
        <v>461384</v>
      </c>
      <c r="G21" s="20" t="n">
        <f aca="false">E21*(100-$B$5)/100</f>
        <v>197736</v>
      </c>
      <c r="H21" s="21" t="n">
        <v>0.0471565571712852</v>
      </c>
      <c r="I21" s="21" t="n">
        <v>0.0324371904635771</v>
      </c>
      <c r="J21" s="20" t="n">
        <v>325958.927414806</v>
      </c>
      <c r="K21" s="22" t="n">
        <f aca="false">H21*($B$8+$G$29)*0.7+I21*($B$8+$G$29)*0.3</f>
        <v>325958.927414806</v>
      </c>
      <c r="L21" s="23" t="n">
        <v>718073.83</v>
      </c>
      <c r="M21" s="23" t="n">
        <v>990032.55</v>
      </c>
      <c r="N21" s="20" t="n">
        <v>787342.927414806</v>
      </c>
      <c r="O21" s="24" t="n">
        <f aca="false">F21+K21</f>
        <v>787342.927414806</v>
      </c>
      <c r="P21" s="20" t="n">
        <f aca="false">IF((O21-L21)&lt; 0, ABS(O21-L21),0)</f>
        <v>0</v>
      </c>
      <c r="Q21" s="20" t="n">
        <f aca="false">O21+P21</f>
        <v>787342.927414806</v>
      </c>
      <c r="R21" s="25" t="n">
        <v>0.0451945080091533</v>
      </c>
      <c r="S21" s="26" t="n">
        <f aca="false">R21*$B$11</f>
        <v>45194.5080091533</v>
      </c>
      <c r="T21" s="27" t="n">
        <v>55837</v>
      </c>
      <c r="U21" s="28" t="n">
        <v>0.225119238165889</v>
      </c>
      <c r="V21" s="29" t="n">
        <f aca="false">$B$15*U21</f>
        <v>225119.238165889</v>
      </c>
      <c r="W21" s="30" t="n">
        <v>2237.7854931298</v>
      </c>
      <c r="X21" s="31" t="n">
        <v>4.62006183442116</v>
      </c>
      <c r="Y21" s="32" t="n">
        <v>0.0390555968012142</v>
      </c>
      <c r="Z21" s="33" t="n">
        <v>0.879261796042618</v>
      </c>
      <c r="AA21" s="32" t="n">
        <v>0.0419296991511033</v>
      </c>
      <c r="AB21" s="33" t="n">
        <v>0.460994577625571</v>
      </c>
      <c r="AC21" s="32" t="n">
        <v>0.0300689857510188</v>
      </c>
      <c r="AD21" s="33" t="n">
        <v>0.993119767884323</v>
      </c>
      <c r="AE21" s="32" t="n">
        <v>0.0533708745658939</v>
      </c>
      <c r="AF21" s="34" t="n">
        <v>145</v>
      </c>
      <c r="AG21" s="32" t="n">
        <v>0.0559197840339375</v>
      </c>
      <c r="AH21" s="35" t="n">
        <v>56311</v>
      </c>
      <c r="AI21" s="32" t="n">
        <v>0.0438056312301921</v>
      </c>
      <c r="AJ21" s="32" t="n">
        <v>0.045569254333697</v>
      </c>
      <c r="AK21" s="32" t="n">
        <v>0.0227846271668485</v>
      </c>
      <c r="AL21" s="36" t="n">
        <f aca="false">$B$19*AK21</f>
        <v>22784.6271668485</v>
      </c>
      <c r="AM21" s="37" t="n">
        <v>5.6875</v>
      </c>
      <c r="AN21" s="38" t="n">
        <v>5.99300699300699</v>
      </c>
      <c r="AO21" s="38" t="n">
        <v>11.680506993007</v>
      </c>
      <c r="AP21" s="39" t="n">
        <v>0.046017282213433</v>
      </c>
      <c r="AQ21" s="40" t="n">
        <f aca="false">AP21*$B$23</f>
        <v>46017.282213433</v>
      </c>
      <c r="AR21" s="41" t="n">
        <f aca="false">Q21+S21+V21+AL21+AQ21</f>
        <v>1126458.58297013</v>
      </c>
      <c r="AS21" s="42" t="n">
        <f aca="false">AR21/M21-1</f>
        <v>0.137799543025256</v>
      </c>
      <c r="AT21" s="43" t="n">
        <f aca="false">IF(AR21-M21&lt;0,ABS(AR21-M21),0)</f>
        <v>0</v>
      </c>
      <c r="AU21" s="44" t="n">
        <f aca="false">AR21+AT21</f>
        <v>1126458.58297013</v>
      </c>
      <c r="AV21" s="45" t="n">
        <f aca="false">(AU21-M21)/M21</f>
        <v>0.137799543025256</v>
      </c>
      <c r="AW21" s="46" t="n">
        <f aca="false">AT21+P21</f>
        <v>0</v>
      </c>
      <c r="AX21" s="47" t="n">
        <f aca="false">AU21*(1+$B$39)</f>
        <v>1169038.7174064</v>
      </c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</row>
    <row r="22" customFormat="false" ht="15" hidden="false" customHeight="false" outlineLevel="0" collapsed="false">
      <c r="B22" s="18"/>
      <c r="C22" s="1"/>
      <c r="D22" s="19" t="s">
        <v>68</v>
      </c>
      <c r="E22" s="20" t="n">
        <v>486080</v>
      </c>
      <c r="F22" s="20" t="n">
        <f aca="false">E22*$B$5/100</f>
        <v>340256</v>
      </c>
      <c r="G22" s="20" t="n">
        <f aca="false">E22*(100-$B$5)/100</f>
        <v>145824</v>
      </c>
      <c r="H22" s="21" t="n">
        <v>0.0135379054812127</v>
      </c>
      <c r="I22" s="21" t="n">
        <v>0.0216259735180319</v>
      </c>
      <c r="J22" s="20" t="n">
        <v>121750.668639131</v>
      </c>
      <c r="K22" s="22" t="n">
        <f aca="false">H22*($B$8+$G$29)*0.7+I22*($B$8+$G$29)*0.3</f>
        <v>121750.668639131</v>
      </c>
      <c r="L22" s="23" t="n">
        <v>463509.71</v>
      </c>
      <c r="M22" s="23" t="n">
        <v>591619.19</v>
      </c>
      <c r="N22" s="20" t="n">
        <v>462006.668639131</v>
      </c>
      <c r="O22" s="24" t="n">
        <f aca="false">F22+K22</f>
        <v>462006.668639131</v>
      </c>
      <c r="P22" s="20" t="n">
        <f aca="false">IF((O22-L22)&lt; 0, ABS(O22-L22),0)</f>
        <v>1503.04136086896</v>
      </c>
      <c r="Q22" s="20" t="n">
        <f aca="false">O22+P22</f>
        <v>463509.71</v>
      </c>
      <c r="R22" s="25" t="n">
        <v>0.0153032036613272</v>
      </c>
      <c r="S22" s="26" t="n">
        <f aca="false">R22*$B$11</f>
        <v>15303.2036613272</v>
      </c>
      <c r="T22" s="27" t="n">
        <v>19170</v>
      </c>
      <c r="U22" s="28" t="n">
        <v>0.0772881027927735</v>
      </c>
      <c r="V22" s="29" t="n">
        <f aca="false">$B$15*U22</f>
        <v>77288.1027927735</v>
      </c>
      <c r="W22" s="30" t="n">
        <v>642.433</v>
      </c>
      <c r="X22" s="31" t="n">
        <v>4.50158227848101</v>
      </c>
      <c r="Y22" s="32" t="n">
        <v>0.0380540323348016</v>
      </c>
      <c r="Z22" s="33" t="n">
        <v>0.640277777777778</v>
      </c>
      <c r="AA22" s="32" t="n">
        <v>0.0305331753479915</v>
      </c>
      <c r="AB22" s="33" t="n">
        <v>0.321527777777778</v>
      </c>
      <c r="AC22" s="32" t="n">
        <v>0.0209720778460203</v>
      </c>
      <c r="AD22" s="33" t="n">
        <v>0.88125</v>
      </c>
      <c r="AE22" s="32" t="n">
        <v>0.0473589235982989</v>
      </c>
      <c r="AF22" s="34" t="n">
        <v>66</v>
      </c>
      <c r="AG22" s="32" t="n">
        <v>0.0254531430775164</v>
      </c>
      <c r="AH22" s="35" t="n">
        <v>25543</v>
      </c>
      <c r="AI22" s="32" t="n">
        <v>0.0198704913518282</v>
      </c>
      <c r="AJ22" s="32" t="n">
        <v>0.0366177102048263</v>
      </c>
      <c r="AK22" s="32" t="n">
        <v>0.0183088551024132</v>
      </c>
      <c r="AL22" s="36" t="n">
        <f aca="false">$B$19*AK22</f>
        <v>18308.8551024132</v>
      </c>
      <c r="AM22" s="37" t="n">
        <v>5</v>
      </c>
      <c r="AN22" s="38" t="n">
        <v>5</v>
      </c>
      <c r="AO22" s="38" t="n">
        <v>10</v>
      </c>
      <c r="AP22" s="39" t="n">
        <v>0.0393966479716874</v>
      </c>
      <c r="AQ22" s="40" t="n">
        <f aca="false">AP22*$B$23</f>
        <v>39396.6479716874</v>
      </c>
      <c r="AR22" s="41" t="n">
        <f aca="false">Q22+S22+V22+AL22+AQ22</f>
        <v>613806.519528201</v>
      </c>
      <c r="AS22" s="42" t="n">
        <f aca="false">AR22/M22-1</f>
        <v>0.0375027211815109</v>
      </c>
      <c r="AT22" s="43" t="n">
        <f aca="false">IF(AR22-M22&lt;0,ABS(AR22-M22),0)</f>
        <v>0</v>
      </c>
      <c r="AU22" s="44" t="n">
        <f aca="false">AR22+AT22</f>
        <v>613806.519528201</v>
      </c>
      <c r="AV22" s="45" t="n">
        <f aca="false">(AU22-M22)/M22</f>
        <v>0.037502721181511</v>
      </c>
      <c r="AW22" s="46" t="n">
        <f aca="false">AT22+P22</f>
        <v>1503.04136086896</v>
      </c>
      <c r="AX22" s="47" t="n">
        <f aca="false">AU22*(1+$B$39)</f>
        <v>637008.405966367</v>
      </c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</row>
    <row r="23" customFormat="false" ht="15.65" hidden="false" customHeight="false" outlineLevel="0" collapsed="false">
      <c r="B23" s="50" t="n">
        <v>1000000</v>
      </c>
      <c r="C23" s="1"/>
      <c r="D23" s="19" t="s">
        <v>69</v>
      </c>
      <c r="E23" s="20" t="n">
        <v>972921</v>
      </c>
      <c r="F23" s="20" t="n">
        <f aca="false">E23*$B$5/100</f>
        <v>681044.7</v>
      </c>
      <c r="G23" s="20" t="n">
        <f aca="false">E23*(100-$B$5)/100</f>
        <v>291876.3</v>
      </c>
      <c r="H23" s="21" t="n">
        <v>0.0118401734636997</v>
      </c>
      <c r="I23" s="21" t="n">
        <v>0.0254972058940022</v>
      </c>
      <c r="J23" s="20" t="n">
        <v>121544.429630716</v>
      </c>
      <c r="K23" s="22" t="n">
        <f aca="false">H23*($B$8+$G$29)*0.7+I23*($B$8+$G$29)*0.3</f>
        <v>121544.429630716</v>
      </c>
      <c r="L23" s="23" t="n">
        <v>937491.14</v>
      </c>
      <c r="M23" s="23" t="n">
        <v>1117189.97</v>
      </c>
      <c r="N23" s="20" t="n">
        <v>802589.129630716</v>
      </c>
      <c r="O23" s="24" t="n">
        <f aca="false">F23+K23</f>
        <v>802589.129630716</v>
      </c>
      <c r="P23" s="20" t="n">
        <f aca="false">IF((O23-L23)&lt; 0, ABS(O23-L23),0)</f>
        <v>134902.010369284</v>
      </c>
      <c r="Q23" s="20" t="n">
        <f aca="false">O23+P23</f>
        <v>937491.14</v>
      </c>
      <c r="R23" s="25" t="n">
        <v>0.0127288329519451</v>
      </c>
      <c r="S23" s="26" t="n">
        <f aca="false">R23*$B$11</f>
        <v>12728.8329519451</v>
      </c>
      <c r="T23" s="27" t="n">
        <v>5669</v>
      </c>
      <c r="U23" s="28" t="n">
        <v>0.0228558296678265</v>
      </c>
      <c r="V23" s="29" t="n">
        <f aca="false">$B$15*U23</f>
        <v>22855.8296678265</v>
      </c>
      <c r="W23" s="30" t="n">
        <v>561.868168555392</v>
      </c>
      <c r="X23" s="31" t="n">
        <v>4.652</v>
      </c>
      <c r="Y23" s="32" t="n">
        <v>0.0393255854208738</v>
      </c>
      <c r="Z23" s="33" t="n">
        <v>0.519791666666667</v>
      </c>
      <c r="AA23" s="32" t="n">
        <v>0.0247875073188413</v>
      </c>
      <c r="AB23" s="33" t="n">
        <v>0.311458333333333</v>
      </c>
      <c r="AC23" s="32" t="n">
        <v>0.0203152849113178</v>
      </c>
      <c r="AD23" s="33" t="n">
        <v>0.903645833333333</v>
      </c>
      <c r="AE23" s="32" t="n">
        <v>0.0485624896235512</v>
      </c>
      <c r="AF23" s="34" t="n">
        <v>50</v>
      </c>
      <c r="AG23" s="32" t="n">
        <v>0.0192826841496336</v>
      </c>
      <c r="AH23" s="35" t="n">
        <v>30132</v>
      </c>
      <c r="AI23" s="32" t="n">
        <v>0.0234403807467129</v>
      </c>
      <c r="AJ23" s="32" t="n">
        <v>0.040023584624561</v>
      </c>
      <c r="AK23" s="32" t="n">
        <v>0.0200117923122805</v>
      </c>
      <c r="AL23" s="36" t="n">
        <f aca="false">$B$19*AK23</f>
        <v>20011.7923122805</v>
      </c>
      <c r="AM23" s="37" t="n">
        <v>5.09090909090909</v>
      </c>
      <c r="AN23" s="38" t="n">
        <v>5.36263736263736</v>
      </c>
      <c r="AO23" s="38" t="n">
        <v>10.4535464535465</v>
      </c>
      <c r="AP23" s="39" t="n">
        <v>0.0411834689686051</v>
      </c>
      <c r="AQ23" s="40" t="n">
        <f aca="false">AP23*$B$23</f>
        <v>41183.4689686051</v>
      </c>
      <c r="AR23" s="41" t="n">
        <f aca="false">Q23+S23+V23+AL23+AQ23</f>
        <v>1034271.06390066</v>
      </c>
      <c r="AS23" s="42" t="n">
        <f aca="false">AR23/M23-1</f>
        <v>-0.0742209546504815</v>
      </c>
      <c r="AT23" s="43" t="n">
        <f aca="false">IF(AR23-M23&lt;0,ABS(AR23-M23),0)</f>
        <v>82918.9060993427</v>
      </c>
      <c r="AU23" s="44" t="n">
        <f aca="false">AR23+AT23</f>
        <v>1117189.97</v>
      </c>
      <c r="AV23" s="45" t="n">
        <f aca="false">(AU23-M23)/M23</f>
        <v>0</v>
      </c>
      <c r="AW23" s="46" t="n">
        <f aca="false">AT23+P23</f>
        <v>217820.916468627</v>
      </c>
      <c r="AX23" s="47" t="n">
        <f aca="false">AU23*(1+$B$39)</f>
        <v>1159419.750866</v>
      </c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</row>
    <row r="24" customFormat="false" ht="15" hidden="false" customHeight="false" outlineLevel="0" collapsed="false">
      <c r="C24" s="1"/>
      <c r="D24" s="19" t="s">
        <v>70</v>
      </c>
      <c r="E24" s="20" t="n">
        <v>699528</v>
      </c>
      <c r="F24" s="20" t="n">
        <f aca="false">E24*$B$5/100</f>
        <v>489669.6</v>
      </c>
      <c r="G24" s="20" t="n">
        <f aca="false">E24*(100-$B$5)/100</f>
        <v>209858.4</v>
      </c>
      <c r="H24" s="21" t="n">
        <v>0.0433076507508933</v>
      </c>
      <c r="I24" s="21" t="n">
        <v>0.025576588672214</v>
      </c>
      <c r="J24" s="20" t="n">
        <v>289715.010091702</v>
      </c>
      <c r="K24" s="22" t="n">
        <f aca="false">H24*($B$8+$G$29)*0.7+I24*($B$8+$G$29)*0.3</f>
        <v>289715.010091702</v>
      </c>
      <c r="L24" s="23" t="n">
        <v>799548.89</v>
      </c>
      <c r="M24" s="23" t="n">
        <v>971691.62</v>
      </c>
      <c r="N24" s="20" t="n">
        <v>779384.610091702</v>
      </c>
      <c r="O24" s="24" t="n">
        <f aca="false">F24+K24</f>
        <v>779384.610091702</v>
      </c>
      <c r="P24" s="20" t="n">
        <f aca="false">IF((O24-L24)&lt; 0, ABS(O24-L24),0)</f>
        <v>20164.2799082978</v>
      </c>
      <c r="Q24" s="20" t="n">
        <f aca="false">O24+P24</f>
        <v>799548.89</v>
      </c>
      <c r="R24" s="25" t="n">
        <v>0.0832379862700229</v>
      </c>
      <c r="S24" s="26" t="n">
        <f aca="false">R24*$B$11</f>
        <v>83237.9862700229</v>
      </c>
      <c r="T24" s="27" t="n">
        <v>10962</v>
      </c>
      <c r="U24" s="28" t="n">
        <v>0.0441957320195297</v>
      </c>
      <c r="V24" s="29" t="n">
        <f aca="false">$B$15*U24</f>
        <v>44195.7320195297</v>
      </c>
      <c r="W24" s="30" t="n">
        <v>2055.138</v>
      </c>
      <c r="X24" s="31" t="n">
        <v>4.5196003074558</v>
      </c>
      <c r="Y24" s="32" t="n">
        <v>0.0382063473686717</v>
      </c>
      <c r="Z24" s="33" t="n">
        <v>0.673053751803752</v>
      </c>
      <c r="AA24" s="32" t="n">
        <v>0.0320961759656447</v>
      </c>
      <c r="AB24" s="33" t="n">
        <v>0.386051820043756</v>
      </c>
      <c r="AC24" s="32" t="n">
        <v>0.0251807445021164</v>
      </c>
      <c r="AD24" s="33" t="n">
        <v>1.12827212214309</v>
      </c>
      <c r="AE24" s="32" t="n">
        <v>0.0606340462191945</v>
      </c>
      <c r="AF24" s="34" t="n">
        <v>244</v>
      </c>
      <c r="AG24" s="32" t="n">
        <v>0.0940994986502121</v>
      </c>
      <c r="AH24" s="35" t="n">
        <v>110240</v>
      </c>
      <c r="AI24" s="32" t="n">
        <v>0.0857582494861818</v>
      </c>
      <c r="AJ24" s="32" t="n">
        <v>0.026507972453208</v>
      </c>
      <c r="AK24" s="32" t="n">
        <v>0.013253986226604</v>
      </c>
      <c r="AL24" s="36" t="n">
        <f aca="false">$B$19*AK24</f>
        <v>13253.986226604</v>
      </c>
      <c r="AM24" s="37" t="n">
        <v>4.45652173913043</v>
      </c>
      <c r="AN24" s="38" t="n">
        <v>5</v>
      </c>
      <c r="AO24" s="38" t="n">
        <v>9.45652173913043</v>
      </c>
      <c r="AP24" s="39" t="n">
        <v>0.0372555257993131</v>
      </c>
      <c r="AQ24" s="40" t="n">
        <f aca="false">AP24*$B$23</f>
        <v>37255.5257993131</v>
      </c>
      <c r="AR24" s="41" t="n">
        <f aca="false">Q24+S24+V24+AL24+AQ24</f>
        <v>977492.12031547</v>
      </c>
      <c r="AS24" s="42" t="n">
        <f aca="false">AR24/M24-1</f>
        <v>0.0059694868166813</v>
      </c>
      <c r="AT24" s="43" t="n">
        <f aca="false">IF(AR24-M24&lt;0,ABS(AR24-M24),0)</f>
        <v>0</v>
      </c>
      <c r="AU24" s="44" t="n">
        <f aca="false">AR24+AT24</f>
        <v>977492.12031547</v>
      </c>
      <c r="AV24" s="45" t="n">
        <f aca="false">(AU24-M24)/M24</f>
        <v>0.00596948681668129</v>
      </c>
      <c r="AW24" s="46" t="n">
        <f aca="false">AT24+P24</f>
        <v>20164.2799082978</v>
      </c>
      <c r="AX24" s="47" t="n">
        <f aca="false">AU24*(1+$B$39)</f>
        <v>1014441.32246339</v>
      </c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</row>
    <row r="25" customFormat="false" ht="15" hidden="false" customHeight="false" outlineLevel="0" collapsed="false">
      <c r="C25" s="1"/>
      <c r="D25" s="19" t="s">
        <v>71</v>
      </c>
      <c r="E25" s="20" t="n">
        <v>648685</v>
      </c>
      <c r="F25" s="20" t="n">
        <f aca="false">E25*$B$5/100</f>
        <v>454079.5</v>
      </c>
      <c r="G25" s="20" t="n">
        <f aca="false">E25*(100-$B$5)/100</f>
        <v>194605.5</v>
      </c>
      <c r="H25" s="21" t="n">
        <v>0.0213573512027077</v>
      </c>
      <c r="I25" s="21" t="n">
        <v>0.0291398124080634</v>
      </c>
      <c r="J25" s="20" t="n">
        <v>180685.847017959</v>
      </c>
      <c r="K25" s="22" t="n">
        <f aca="false">H25*($B$8+$G$29)*0.7+I25*($B$8+$G$29)*0.3</f>
        <v>180685.847017959</v>
      </c>
      <c r="L25" s="23" t="n">
        <v>649589.97</v>
      </c>
      <c r="M25" s="23" t="n">
        <v>799641.95</v>
      </c>
      <c r="N25" s="20" t="n">
        <v>634765.347017959</v>
      </c>
      <c r="O25" s="24" t="n">
        <f aca="false">F25+K25</f>
        <v>634765.347017959</v>
      </c>
      <c r="P25" s="20" t="n">
        <f aca="false">IF((O25-L25)&lt; 0, ABS(O25-L25),0)</f>
        <v>14824.6229820407</v>
      </c>
      <c r="Q25" s="20" t="n">
        <f aca="false">O25+P25</f>
        <v>649589.97</v>
      </c>
      <c r="R25" s="25" t="n">
        <v>0.0320366132723112</v>
      </c>
      <c r="S25" s="26" t="n">
        <f aca="false">R25*$B$11</f>
        <v>32036.6132723112</v>
      </c>
      <c r="T25" s="27" t="n">
        <v>14668</v>
      </c>
      <c r="U25" s="28" t="n">
        <v>0.0591372922151488</v>
      </c>
      <c r="V25" s="29" t="n">
        <f aca="false">$B$15*U25</f>
        <v>59137.2922151488</v>
      </c>
      <c r="W25" s="30" t="n">
        <v>1013.5</v>
      </c>
      <c r="X25" s="31" t="n">
        <v>4.34786253143336</v>
      </c>
      <c r="Y25" s="32" t="n">
        <v>0.0367545656444754</v>
      </c>
      <c r="Z25" s="33" t="n">
        <v>0.990196078431373</v>
      </c>
      <c r="AA25" s="32" t="n">
        <v>0.0472198654099346</v>
      </c>
      <c r="AB25" s="33" t="n">
        <v>1.09803921568627</v>
      </c>
      <c r="AC25" s="32" t="n">
        <v>0.0716210713379529</v>
      </c>
      <c r="AD25" s="33" t="n">
        <v>0.441176470588235</v>
      </c>
      <c r="AE25" s="32" t="n">
        <v>0.0237090981718643</v>
      </c>
      <c r="AF25" s="34" t="n">
        <v>70</v>
      </c>
      <c r="AG25" s="32" t="n">
        <v>0.0269957578094871</v>
      </c>
      <c r="AH25" s="35" t="n">
        <v>54050</v>
      </c>
      <c r="AI25" s="32" t="n">
        <v>0.0420467469587094</v>
      </c>
      <c r="AJ25" s="32" t="n">
        <v>0.146937393369721</v>
      </c>
      <c r="AK25" s="32" t="n">
        <v>0.0734686966848604</v>
      </c>
      <c r="AL25" s="36" t="n">
        <f aca="false">$B$19*AK25</f>
        <v>73468.6966848604</v>
      </c>
      <c r="AM25" s="37" t="n">
        <v>5.12138728323699</v>
      </c>
      <c r="AN25" s="38" t="n">
        <v>5.06976744186047</v>
      </c>
      <c r="AO25" s="38" t="n">
        <v>10.1911547250975</v>
      </c>
      <c r="AP25" s="39" t="n">
        <v>0.0401497335129663</v>
      </c>
      <c r="AQ25" s="40" t="n">
        <f aca="false">AP25*$B$23</f>
        <v>40149.7335129663</v>
      </c>
      <c r="AR25" s="41" t="n">
        <f aca="false">Q25+S25+V25+AL25+AQ25</f>
        <v>854382.305685287</v>
      </c>
      <c r="AS25" s="42" t="n">
        <f aca="false">AR25/M25-1</f>
        <v>0.068456082982248</v>
      </c>
      <c r="AT25" s="43" t="n">
        <f aca="false">IF(AR25-M25&lt;0,ABS(AR25-M25),0)</f>
        <v>0</v>
      </c>
      <c r="AU25" s="44" t="n">
        <f aca="false">AR25+AT25</f>
        <v>854382.305685287</v>
      </c>
      <c r="AV25" s="45" t="n">
        <f aca="false">(AU25-M25)/M25</f>
        <v>0.0684560829822481</v>
      </c>
      <c r="AW25" s="46" t="n">
        <f aca="false">AT25+P25</f>
        <v>14824.6229820407</v>
      </c>
      <c r="AX25" s="47" t="n">
        <f aca="false">AU25*(1+$B$39)</f>
        <v>886677.956840191</v>
      </c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</row>
    <row r="26" customFormat="false" ht="15" hidden="false" customHeight="true" outlineLevel="0" collapsed="false">
      <c r="B26" s="51" t="s">
        <v>72</v>
      </c>
      <c r="C26" s="1"/>
      <c r="D26" s="19" t="s">
        <v>73</v>
      </c>
      <c r="E26" s="20" t="n">
        <v>297925</v>
      </c>
      <c r="F26" s="20" t="n">
        <f aca="false">E26*$B$5/100</f>
        <v>208547.5</v>
      </c>
      <c r="G26" s="20" t="n">
        <f aca="false">E26*(100-$B$5)/100</f>
        <v>89377.5</v>
      </c>
      <c r="H26" s="21" t="n">
        <v>0.00982079916577198</v>
      </c>
      <c r="I26" s="21" t="n">
        <v>0.035975114424113</v>
      </c>
      <c r="J26" s="20" t="n">
        <v>134736.692965966</v>
      </c>
      <c r="K26" s="22" t="n">
        <f aca="false">H26*($B$8+$G$29)*0.7+I26*($B$8+$G$29)*0.3</f>
        <v>134736.692965966</v>
      </c>
      <c r="L26" s="23" t="n">
        <v>299077.4</v>
      </c>
      <c r="M26" s="23" t="n">
        <v>403837.83</v>
      </c>
      <c r="N26" s="20" t="n">
        <v>343284.192965966</v>
      </c>
      <c r="O26" s="24" t="n">
        <f aca="false">F26+K26</f>
        <v>343284.192965966</v>
      </c>
      <c r="P26" s="20" t="n">
        <f aca="false">IF((O26-L26)&lt; 0, ABS(O26-L26),0)</f>
        <v>0</v>
      </c>
      <c r="Q26" s="20" t="n">
        <f aca="false">O26+P26</f>
        <v>343284.192965966</v>
      </c>
      <c r="R26" s="25" t="n">
        <v>0.0210240274599542</v>
      </c>
      <c r="S26" s="26" t="n">
        <f aca="false">R26*$B$11</f>
        <v>21024.0274599542</v>
      </c>
      <c r="T26" s="27" t="n">
        <v>10076</v>
      </c>
      <c r="U26" s="28" t="n">
        <v>0.040623626694835</v>
      </c>
      <c r="V26" s="29" t="n">
        <f aca="false">$B$15*U26</f>
        <v>40623.626694835</v>
      </c>
      <c r="W26" s="30" t="n">
        <v>466.04</v>
      </c>
      <c r="X26" s="31" t="n">
        <v>4</v>
      </c>
      <c r="Y26" s="32" t="n">
        <v>0.0338139169568993</v>
      </c>
      <c r="Z26" s="33" t="n">
        <v>0.980392156862745</v>
      </c>
      <c r="AA26" s="32" t="n">
        <v>0.0467523419900342</v>
      </c>
      <c r="AB26" s="33" t="n">
        <v>0.96078431372549</v>
      </c>
      <c r="AC26" s="32" t="n">
        <v>0.0626684374207087</v>
      </c>
      <c r="AD26" s="33" t="n">
        <v>0.480392156862745</v>
      </c>
      <c r="AE26" s="32" t="n">
        <v>0.0258165735649189</v>
      </c>
      <c r="AF26" s="34" t="n">
        <v>27.5</v>
      </c>
      <c r="AG26" s="32" t="n">
        <v>0.0106054762822985</v>
      </c>
      <c r="AH26" s="35" t="n">
        <v>9632</v>
      </c>
      <c r="AI26" s="32" t="n">
        <v>0.00749295590575928</v>
      </c>
      <c r="AJ26" s="32" t="n">
        <v>0.114305602426184</v>
      </c>
      <c r="AK26" s="32" t="n">
        <v>0.0571528012130921</v>
      </c>
      <c r="AL26" s="36" t="n">
        <f aca="false">$B$19*AK26</f>
        <v>57152.8012130921</v>
      </c>
      <c r="AM26" s="37" t="n">
        <v>7</v>
      </c>
      <c r="AN26" s="38" t="n">
        <v>0</v>
      </c>
      <c r="AO26" s="38" t="n">
        <v>7</v>
      </c>
      <c r="AP26" s="39" t="n">
        <v>0.0275776535801812</v>
      </c>
      <c r="AQ26" s="40" t="n">
        <f aca="false">AP26*$B$23</f>
        <v>27577.6535801812</v>
      </c>
      <c r="AR26" s="41" t="n">
        <f aca="false">Q26+S26+V26+AL26+AQ26</f>
        <v>489662.301914029</v>
      </c>
      <c r="AS26" s="42" t="n">
        <f aca="false">AR26/M26-1</f>
        <v>0.212522120362099</v>
      </c>
      <c r="AT26" s="43" t="n">
        <f aca="false">IF(AR26-M26&lt;0,ABS(AR26-M26),0)</f>
        <v>0</v>
      </c>
      <c r="AU26" s="44" t="n">
        <f aca="false">AR26+AT26</f>
        <v>489662.301914029</v>
      </c>
      <c r="AV26" s="45" t="n">
        <f aca="false">(AU26-M26)/M26</f>
        <v>0.212522120362099</v>
      </c>
      <c r="AW26" s="46" t="n">
        <f aca="false">AT26+P26</f>
        <v>0</v>
      </c>
      <c r="AX26" s="47" t="n">
        <f aca="false">AU26*(1+$B$39)</f>
        <v>508171.536926379</v>
      </c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</row>
    <row r="27" customFormat="false" ht="15" hidden="false" customHeight="false" outlineLevel="0" collapsed="false">
      <c r="B27" s="51"/>
      <c r="C27" s="1"/>
      <c r="D27" s="19" t="s">
        <v>74</v>
      </c>
      <c r="E27" s="20" t="n">
        <v>550224</v>
      </c>
      <c r="F27" s="20" t="n">
        <f aca="false">E27*$B$5/100</f>
        <v>385156.8</v>
      </c>
      <c r="G27" s="20" t="n">
        <f aca="false">E27*(100-$B$5)/100</f>
        <v>165067.2</v>
      </c>
      <c r="H27" s="21" t="n">
        <v>0.0301728658982071</v>
      </c>
      <c r="I27" s="21" t="n">
        <v>0.0500862321735144</v>
      </c>
      <c r="J27" s="20" t="n">
        <v>275671.288924392</v>
      </c>
      <c r="K27" s="22" t="n">
        <f aca="false">H27*($B$8+$G$29)*0.7+I27*($B$8+$G$29)*0.3</f>
        <v>275671.288924392</v>
      </c>
      <c r="L27" s="23" t="n">
        <v>699895.67</v>
      </c>
      <c r="M27" s="23" t="n">
        <v>729356.8</v>
      </c>
      <c r="N27" s="20" t="n">
        <v>660828.088924392</v>
      </c>
      <c r="O27" s="24" t="n">
        <f aca="false">F27+K27</f>
        <v>660828.088924391</v>
      </c>
      <c r="P27" s="20" t="n">
        <f aca="false">IF((O27-L27)&lt; 0, ABS(O27-L27),0)</f>
        <v>39067.5810756086</v>
      </c>
      <c r="Q27" s="20" t="n">
        <f aca="false">O27+P27</f>
        <v>699895.67</v>
      </c>
      <c r="R27" s="25" t="n">
        <v>0.0165903890160183</v>
      </c>
      <c r="S27" s="26" t="n">
        <f aca="false">R27*$B$11</f>
        <v>16590.3890160183</v>
      </c>
      <c r="T27" s="27" t="n">
        <v>10282</v>
      </c>
      <c r="U27" s="28" t="n">
        <v>0.0414541613414344</v>
      </c>
      <c r="V27" s="29" t="n">
        <f aca="false">$B$15*U27</f>
        <v>41454.1613414344</v>
      </c>
      <c r="W27" s="30" t="n">
        <v>1431.83484213885</v>
      </c>
      <c r="X27" s="31" t="n">
        <v>4.42179802955665</v>
      </c>
      <c r="Y27" s="32" t="n">
        <v>0.0373795778429023</v>
      </c>
      <c r="Z27" s="33" t="n">
        <v>0.551875</v>
      </c>
      <c r="AA27" s="32" t="n">
        <v>0.0263174777104651</v>
      </c>
      <c r="AB27" s="33" t="n">
        <v>0.391875</v>
      </c>
      <c r="AC27" s="32" t="n">
        <v>0.025560569176046</v>
      </c>
      <c r="AD27" s="33" t="n">
        <v>0.93625</v>
      </c>
      <c r="AE27" s="32" t="n">
        <v>0.050314657837058</v>
      </c>
      <c r="AF27" s="34" t="n">
        <v>63</v>
      </c>
      <c r="AG27" s="32" t="n">
        <v>0.0242961820285384</v>
      </c>
      <c r="AH27" s="35" t="n">
        <v>26340</v>
      </c>
      <c r="AI27" s="32" t="n">
        <v>0.020490496112718</v>
      </c>
      <c r="AJ27" s="32" t="n">
        <v>0.035137280976535</v>
      </c>
      <c r="AK27" s="32" t="n">
        <v>0.0175686404882675</v>
      </c>
      <c r="AL27" s="36" t="n">
        <f aca="false">$B$19*AK27</f>
        <v>17568.6404882675</v>
      </c>
      <c r="AM27" s="37" t="n">
        <v>5.09016393442623</v>
      </c>
      <c r="AN27" s="38" t="n">
        <v>5.55555555555556</v>
      </c>
      <c r="AO27" s="38" t="n">
        <v>10.6457194899818</v>
      </c>
      <c r="AP27" s="39" t="n">
        <v>0.0419405663152144</v>
      </c>
      <c r="AQ27" s="40" t="n">
        <f aca="false">AP27*$B$23</f>
        <v>41940.5663152144</v>
      </c>
      <c r="AR27" s="41" t="n">
        <f aca="false">Q27+S27+V27+AL27+AQ27</f>
        <v>817449.427160935</v>
      </c>
      <c r="AS27" s="42" t="n">
        <f aca="false">AR27/M27-1</f>
        <v>0.120781251591724</v>
      </c>
      <c r="AT27" s="43" t="n">
        <f aca="false">IF(AR27-M27&lt;0,ABS(AR27-M27),0)</f>
        <v>0</v>
      </c>
      <c r="AU27" s="44" t="n">
        <f aca="false">AR27+AT27</f>
        <v>817449.427160935</v>
      </c>
      <c r="AV27" s="45" t="n">
        <f aca="false">(AU27-M27)/M27</f>
        <v>0.120781251591724</v>
      </c>
      <c r="AW27" s="46" t="n">
        <f aca="false">AT27+P27</f>
        <v>39067.5810756086</v>
      </c>
      <c r="AX27" s="47" t="n">
        <f aca="false">AU27*(1+$B$39)</f>
        <v>848349.015507618</v>
      </c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</row>
    <row r="28" customFormat="false" ht="15" hidden="false" customHeight="false" outlineLevel="0" collapsed="false">
      <c r="B28" s="52" t="s">
        <v>75</v>
      </c>
      <c r="C28" s="1"/>
      <c r="D28" s="19" t="s">
        <v>76</v>
      </c>
      <c r="E28" s="20" t="n">
        <v>288000</v>
      </c>
      <c r="F28" s="20" t="n">
        <f aca="false">E28*$B$5/100</f>
        <v>201600</v>
      </c>
      <c r="G28" s="20" t="n">
        <f aca="false">E28*(100-$B$5)/100</f>
        <v>86400</v>
      </c>
      <c r="H28" s="21" t="n">
        <v>0.00819565962482199</v>
      </c>
      <c r="I28" s="21" t="n">
        <v>0.0397765198334369</v>
      </c>
      <c r="J28" s="20" t="n">
        <v>134758.229552516</v>
      </c>
      <c r="K28" s="22" t="n">
        <f aca="false">H28*($B$8+$G$29)*0.7+I28*($B$8+$G$29)*0.3</f>
        <v>134758.229552516</v>
      </c>
      <c r="L28" s="23" t="n">
        <v>309044.97</v>
      </c>
      <c r="M28" s="23" t="n">
        <v>406873.94</v>
      </c>
      <c r="N28" s="20" t="n">
        <v>336358.229552516</v>
      </c>
      <c r="O28" s="24" t="n">
        <f aca="false">F28+K28</f>
        <v>336358.229552516</v>
      </c>
      <c r="P28" s="20" t="n">
        <f aca="false">IF((O28-L28)&lt; 0, ABS(O28-L28),0)</f>
        <v>0</v>
      </c>
      <c r="Q28" s="20" t="n">
        <f aca="false">O28+P28</f>
        <v>336358.229552516</v>
      </c>
      <c r="R28" s="25" t="n">
        <v>0.0107265446224256</v>
      </c>
      <c r="S28" s="26" t="n">
        <f aca="false">R28*$B$11</f>
        <v>10726.5446224256</v>
      </c>
      <c r="T28" s="27" t="n">
        <v>1790</v>
      </c>
      <c r="U28" s="28" t="n">
        <v>0.00721678163792721</v>
      </c>
      <c r="V28" s="29" t="n">
        <f aca="false">$B$15*U28</f>
        <v>7216.78163792721</v>
      </c>
      <c r="W28" s="30" t="n">
        <v>388.92</v>
      </c>
      <c r="X28" s="31" t="n">
        <v>5</v>
      </c>
      <c r="Y28" s="32" t="n">
        <v>0.0422673961961241</v>
      </c>
      <c r="Z28" s="33" t="n">
        <v>1</v>
      </c>
      <c r="AA28" s="32" t="n">
        <v>0.0476873888298349</v>
      </c>
      <c r="AB28" s="33" t="n">
        <v>0.79</v>
      </c>
      <c r="AC28" s="32" t="n">
        <v>0.0515288029322521</v>
      </c>
      <c r="AD28" s="33" t="n">
        <v>0.49</v>
      </c>
      <c r="AE28" s="32" t="n">
        <v>0.0263329050362173</v>
      </c>
      <c r="AF28" s="34" t="n">
        <v>19.5</v>
      </c>
      <c r="AG28" s="32" t="n">
        <v>0.00752024681835712</v>
      </c>
      <c r="AH28" s="35" t="n">
        <v>6529</v>
      </c>
      <c r="AI28" s="32" t="n">
        <v>0.00507906033105298</v>
      </c>
      <c r="AJ28" s="32" t="n">
        <v>0.11270949643469</v>
      </c>
      <c r="AK28" s="32" t="n">
        <v>0.0563547482173449</v>
      </c>
      <c r="AL28" s="36" t="n">
        <f aca="false">$B$19*AK28</f>
        <v>56354.7482173449</v>
      </c>
      <c r="AM28" s="37" t="n">
        <v>5</v>
      </c>
      <c r="AN28" s="38" t="n">
        <v>5</v>
      </c>
      <c r="AO28" s="38" t="n">
        <v>10</v>
      </c>
      <c r="AP28" s="39" t="n">
        <v>0.0393966479716874</v>
      </c>
      <c r="AQ28" s="40" t="n">
        <f aca="false">AP28*$B$23</f>
        <v>39396.6479716874</v>
      </c>
      <c r="AR28" s="41" t="n">
        <f aca="false">Q28+S28+V28+AL28+AQ28</f>
        <v>450052.952001901</v>
      </c>
      <c r="AS28" s="42" t="n">
        <f aca="false">AR28/M28-1</f>
        <v>0.106123808278066</v>
      </c>
      <c r="AT28" s="43" t="n">
        <f aca="false">IF(AR28-M28&lt;0,ABS(AR28-M28),0)</f>
        <v>0</v>
      </c>
      <c r="AU28" s="44" t="n">
        <f aca="false">AR28+AT28</f>
        <v>450052.952001901</v>
      </c>
      <c r="AV28" s="45" t="n">
        <f aca="false">(AU28-M28)/M28</f>
        <v>0.106123808278066</v>
      </c>
      <c r="AW28" s="46" t="n">
        <f aca="false">AT28+P28</f>
        <v>0</v>
      </c>
      <c r="AX28" s="47" t="n">
        <f aca="false">AU28*(1+$B$39)</f>
        <v>467064.953587573</v>
      </c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</row>
    <row r="29" customFormat="false" ht="15.65" hidden="false" customHeight="false" outlineLevel="0" collapsed="false">
      <c r="B29" s="53" t="n">
        <f aca="false">B8+B11+B15+B19+B23</f>
        <v>7000000</v>
      </c>
      <c r="C29" s="1"/>
      <c r="D29" s="54" t="s">
        <v>77</v>
      </c>
      <c r="E29" s="55" t="n">
        <f aca="false">SUM(E3:E28)</f>
        <v>15421403</v>
      </c>
      <c r="F29" s="55" t="n">
        <f aca="false">SUM(F3:F28)</f>
        <v>10794982.1</v>
      </c>
      <c r="G29" s="55" t="n">
        <f aca="false">SUM(G3:G28)</f>
        <v>4626420.9</v>
      </c>
      <c r="H29" s="56" t="n">
        <f aca="false">SUM(H3:H28)</f>
        <v>1</v>
      </c>
      <c r="I29" s="56" t="n">
        <f aca="false">SUM(I3:I28)</f>
        <v>1</v>
      </c>
      <c r="J29" s="57" t="n">
        <f aca="false">SUM(J3:J28)</f>
        <v>7626420.9</v>
      </c>
      <c r="K29" s="55" t="n">
        <f aca="false">SUM(K3:K28)</f>
        <v>7626420.9</v>
      </c>
      <c r="L29" s="58" t="n">
        <f aca="false">SUM(L3:L28)</f>
        <v>18421403</v>
      </c>
      <c r="M29" s="58" t="n">
        <f aca="false">SUM(M3:M28)</f>
        <v>21830079.45</v>
      </c>
      <c r="N29" s="55" t="n">
        <f aca="false">SUM(N3:N28)</f>
        <v>18421403</v>
      </c>
      <c r="O29" s="55" t="n">
        <f aca="false">SUM(O3:O28)</f>
        <v>18421403</v>
      </c>
      <c r="P29" s="55" t="n">
        <f aca="false">SUM(P3:P28)</f>
        <v>652773.380315488</v>
      </c>
      <c r="Q29" s="55" t="n">
        <f aca="false">SUM(Q3:Q28)</f>
        <v>19074176.3803155</v>
      </c>
      <c r="R29" s="59" t="n">
        <f aca="false">SUM(R3:R28)</f>
        <v>1</v>
      </c>
      <c r="S29" s="60" t="n">
        <f aca="false">SUM(S3:S28)</f>
        <v>1000000</v>
      </c>
      <c r="T29" s="61" t="n">
        <f aca="false">SUM(T3:T28)</f>
        <v>248033</v>
      </c>
      <c r="U29" s="62" t="n">
        <f aca="false">SUM(U3:U28)</f>
        <v>1</v>
      </c>
      <c r="V29" s="63" t="n">
        <f aca="false">SUM(V3:V28)</f>
        <v>1000000</v>
      </c>
      <c r="W29" s="64"/>
      <c r="X29" s="64"/>
      <c r="Y29" s="64" t="n">
        <f aca="false">SUM(Y3:Y28)</f>
        <v>1</v>
      </c>
      <c r="Z29" s="64"/>
      <c r="AA29" s="64" t="n">
        <f aca="false">SUM(AA3:AA28)</f>
        <v>1</v>
      </c>
      <c r="AB29" s="64"/>
      <c r="AC29" s="64" t="n">
        <f aca="false">SUM(AC3:AC28)</f>
        <v>1</v>
      </c>
      <c r="AD29" s="64"/>
      <c r="AE29" s="64" t="n">
        <f aca="false">SUM(AE3:AE28)</f>
        <v>1</v>
      </c>
      <c r="AF29" s="65" t="n">
        <f aca="false">SUM(AF3:AF28)</f>
        <v>2593</v>
      </c>
      <c r="AG29" s="64" t="n">
        <f aca="false">SUM(AG3:AG28)</f>
        <v>1</v>
      </c>
      <c r="AH29" s="65" t="n">
        <f aca="false">SUM(AH3:AH28)</f>
        <v>1285474</v>
      </c>
      <c r="AI29" s="64" t="n">
        <f aca="false">SUM(AI3:AI28)</f>
        <v>1</v>
      </c>
      <c r="AJ29" s="64"/>
      <c r="AK29" s="64" t="n">
        <f aca="false">SUM(AK3:AK28)</f>
        <v>1</v>
      </c>
      <c r="AL29" s="66" t="n">
        <f aca="false">SUM(AL3:AL28)</f>
        <v>1000000</v>
      </c>
      <c r="AM29" s="67"/>
      <c r="AN29" s="68"/>
      <c r="AO29" s="69" t="n">
        <f aca="false">SUM(AO3:AO28)</f>
        <v>253.828701548075</v>
      </c>
      <c r="AP29" s="69" t="n">
        <f aca="false">AO29/$AO$29</f>
        <v>1</v>
      </c>
      <c r="AQ29" s="68" t="n">
        <f aca="false">SUM(AQ3:AQ28)</f>
        <v>1000000</v>
      </c>
      <c r="AR29" s="70" t="n">
        <f aca="false">SUM(AR3:AR28)</f>
        <v>23074176.3803155</v>
      </c>
      <c r="AS29" s="71" t="n">
        <f aca="false">AR29/M29-1</f>
        <v>0.0569900321785355</v>
      </c>
      <c r="AT29" s="70" t="n">
        <f aca="false">SUM(AT3:AT28)</f>
        <v>224022.782304333</v>
      </c>
      <c r="AU29" s="72" t="n">
        <f aca="false">SUM(AU3:AU28)</f>
        <v>23298199.1626198</v>
      </c>
      <c r="AV29" s="73" t="n">
        <f aca="false">(AU29-M29)/M29</f>
        <v>0.0672521470195482</v>
      </c>
      <c r="AW29" s="74" t="n">
        <f aca="false">SUM(AW3:AW28)</f>
        <v>876796.162619821</v>
      </c>
      <c r="AX29" s="75" t="n">
        <f aca="false">SUM(AX3:AX28)</f>
        <v>24178871.0909668</v>
      </c>
      <c r="AY29" s="1"/>
      <c r="AZ29" s="76"/>
      <c r="BA29" s="1"/>
      <c r="BB29" s="1"/>
      <c r="BC29" s="1"/>
      <c r="BD29" s="1"/>
      <c r="BE29" s="1"/>
      <c r="BF29" s="1"/>
      <c r="BG29" s="1"/>
      <c r="BH29" s="1"/>
      <c r="BI29" s="1"/>
    </row>
    <row r="30" customFormat="false" ht="15" hidden="false" customHeight="false" outlineLevel="0" collapsed="false">
      <c r="B30" s="77" t="s">
        <v>78</v>
      </c>
      <c r="C30" s="1"/>
      <c r="D30" s="1"/>
      <c r="E30" s="1"/>
      <c r="F30" s="78"/>
      <c r="G30" s="1"/>
      <c r="H30" s="1"/>
      <c r="I30" s="1"/>
      <c r="J30" s="78"/>
      <c r="K30" s="78"/>
      <c r="L30" s="79"/>
      <c r="M30" s="79"/>
      <c r="N30" s="1"/>
      <c r="O30" s="1"/>
      <c r="P30" s="1"/>
      <c r="Q30" s="80"/>
      <c r="R30" s="1"/>
      <c r="S30" s="1"/>
      <c r="T30" s="1"/>
      <c r="U30" s="1"/>
      <c r="V30" s="1"/>
      <c r="W30" s="1"/>
      <c r="X30" s="1"/>
      <c r="Y30" s="1"/>
      <c r="Z30" s="8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7"/>
      <c r="AN30" s="7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</row>
    <row r="31" customFormat="false" ht="15.65" hidden="false" customHeight="false" outlineLevel="0" collapsed="false">
      <c r="B31" s="53" t="n">
        <f aca="false">P29+AT29</f>
        <v>876796.162619821</v>
      </c>
      <c r="C31" s="1"/>
      <c r="D31" s="1"/>
      <c r="E31" s="82"/>
      <c r="F31" s="1"/>
      <c r="G31" s="1"/>
      <c r="H31" s="1"/>
      <c r="I31" s="1"/>
      <c r="J31" s="82"/>
      <c r="K31" s="1"/>
      <c r="L31" s="83"/>
      <c r="M31" s="8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7"/>
      <c r="AN31" s="7"/>
      <c r="AO31" s="1"/>
      <c r="AP31" s="1"/>
      <c r="AQ31" s="1"/>
      <c r="AR31" s="1"/>
      <c r="AS31" s="1"/>
      <c r="AT31" s="1"/>
      <c r="AU31" s="1"/>
      <c r="AV31" s="1"/>
      <c r="AW31" s="1"/>
      <c r="AX31" s="76"/>
      <c r="AY31" s="1"/>
      <c r="AZ31" s="84"/>
      <c r="BA31" s="1"/>
      <c r="BB31" s="1"/>
      <c r="BC31" s="1"/>
      <c r="BD31" s="1"/>
      <c r="BE31" s="1"/>
      <c r="BF31" s="1"/>
      <c r="BG31" s="1"/>
      <c r="BH31" s="1"/>
      <c r="BI31" s="1"/>
    </row>
    <row r="32" customFormat="false" ht="15" hidden="false" customHeight="false" outlineLevel="0" collapsed="false">
      <c r="B32" s="52" t="s">
        <v>79</v>
      </c>
      <c r="C32" s="1"/>
      <c r="D32" s="1"/>
      <c r="E32" s="82"/>
      <c r="F32" s="85"/>
      <c r="G32" s="85"/>
      <c r="H32" s="85"/>
      <c r="I32" s="85"/>
      <c r="J32" s="82"/>
      <c r="K32" s="1"/>
      <c r="L32" s="83"/>
      <c r="M32" s="8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7"/>
      <c r="AN32" s="7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</row>
    <row r="33" customFormat="false" ht="15.65" hidden="false" customHeight="false" outlineLevel="0" collapsed="false">
      <c r="B33" s="53" t="n">
        <f aca="false">AX29</f>
        <v>24178871.0909668</v>
      </c>
      <c r="C33" s="1"/>
      <c r="D33" s="1"/>
      <c r="E33" s="82"/>
      <c r="F33" s="86"/>
      <c r="G33" s="86"/>
      <c r="H33" s="86"/>
      <c r="I33" s="86"/>
      <c r="J33" s="82"/>
      <c r="K33" s="85"/>
      <c r="L33" s="87"/>
      <c r="M33" s="8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7"/>
      <c r="AN33" s="7"/>
      <c r="AO33" s="1"/>
      <c r="AP33" s="1"/>
      <c r="AQ33" s="1"/>
      <c r="AR33" s="1"/>
      <c r="AS33" s="1"/>
      <c r="AT33" s="1"/>
      <c r="AU33" s="1"/>
      <c r="AV33" s="1"/>
      <c r="AW33" s="1"/>
      <c r="AX33" s="76"/>
      <c r="AY33" s="1"/>
      <c r="AZ33" s="76"/>
      <c r="BA33" s="1"/>
      <c r="BB33" s="1"/>
      <c r="BC33" s="1"/>
      <c r="BD33" s="1"/>
      <c r="BE33" s="1"/>
      <c r="BF33" s="1"/>
      <c r="BG33" s="1"/>
      <c r="BH33" s="1"/>
      <c r="BI33" s="1"/>
    </row>
    <row r="34" customFormat="false" ht="15" hidden="false" customHeight="false" outlineLevel="0" collapsed="false">
      <c r="B34" s="77" t="s">
        <v>80</v>
      </c>
      <c r="C34" s="1"/>
      <c r="D34" s="1"/>
      <c r="E34" s="82"/>
      <c r="F34" s="1"/>
      <c r="G34" s="1"/>
      <c r="H34" s="1"/>
      <c r="I34" s="1"/>
      <c r="J34" s="88"/>
      <c r="K34" s="86"/>
      <c r="L34" s="87"/>
      <c r="M34" s="79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7"/>
      <c r="AN34" s="7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</row>
    <row r="35" customFormat="false" ht="15.65" hidden="false" customHeight="false" outlineLevel="0" collapsed="false">
      <c r="B35" s="89" t="n">
        <f aca="false">B39</f>
        <v>0.0378</v>
      </c>
      <c r="C35" s="1"/>
      <c r="D35" s="1"/>
      <c r="E35" s="82"/>
      <c r="F35" s="85"/>
      <c r="G35" s="85"/>
      <c r="H35" s="85"/>
      <c r="I35" s="85"/>
      <c r="J35" s="8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7"/>
      <c r="AN35" s="7"/>
      <c r="AO35" s="1"/>
      <c r="AP35" s="1"/>
      <c r="AQ35" s="1"/>
      <c r="AR35" s="1"/>
      <c r="AS35" s="1"/>
      <c r="AT35" s="1"/>
      <c r="AU35" s="1"/>
      <c r="AV35" s="1"/>
      <c r="AW35" s="1"/>
      <c r="AX35" s="76"/>
      <c r="AY35" s="1"/>
      <c r="AZ35" s="76"/>
      <c r="BA35" s="1"/>
      <c r="BB35" s="1"/>
      <c r="BC35" s="1"/>
      <c r="BD35" s="1"/>
      <c r="BE35" s="1"/>
      <c r="BF35" s="1"/>
      <c r="BG35" s="1"/>
      <c r="BH35" s="1"/>
      <c r="BI35" s="1"/>
    </row>
    <row r="36" customFormat="false" ht="15" hidden="false" customHeight="false" outlineLevel="0" collapsed="false">
      <c r="B36" s="52" t="s">
        <v>81</v>
      </c>
      <c r="C36" s="1"/>
      <c r="D36" s="1"/>
      <c r="E36" s="82"/>
      <c r="F36" s="86"/>
      <c r="G36" s="86"/>
      <c r="H36" s="86"/>
      <c r="I36" s="86"/>
      <c r="J36" s="8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7"/>
      <c r="AN36" s="7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</row>
    <row r="37" customFormat="false" ht="15.65" hidden="false" customHeight="false" outlineLevel="0" collapsed="false">
      <c r="B37" s="53" t="n">
        <f aca="false">AU29</f>
        <v>23298199.1626198</v>
      </c>
      <c r="C37" s="1"/>
      <c r="D37" s="1"/>
      <c r="E37" s="82"/>
      <c r="F37" s="90"/>
      <c r="G37" s="82"/>
      <c r="H37" s="82"/>
      <c r="I37" s="82"/>
      <c r="J37" s="8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7"/>
      <c r="AN37" s="7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customFormat="false" ht="15" hidden="false" customHeight="false" outlineLevel="0" collapsed="false">
      <c r="B38" s="77" t="s">
        <v>82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7"/>
      <c r="AN38" s="7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customFormat="false" ht="15.65" hidden="false" customHeight="false" outlineLevel="0" collapsed="false">
      <c r="B39" s="89" t="n">
        <v>0.0378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7"/>
      <c r="AN39" s="7"/>
      <c r="AO39" s="1"/>
      <c r="AP39" s="1"/>
      <c r="AQ39" s="1"/>
      <c r="AR39" s="1"/>
      <c r="AS39" s="1"/>
      <c r="AT39" s="1"/>
      <c r="AU39" s="1"/>
      <c r="AV39" s="1"/>
      <c r="AW39" s="1"/>
      <c r="AX39" s="76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</row>
    <row r="40" customFormat="false" ht="136.1" hidden="false" customHeight="false" outlineLevel="0" collapsed="false">
      <c r="B40" s="6"/>
      <c r="C40" s="1"/>
      <c r="D40" s="91" t="s">
        <v>83</v>
      </c>
      <c r="E40" s="92" t="s">
        <v>84</v>
      </c>
      <c r="F40" s="92" t="s">
        <v>85</v>
      </c>
      <c r="G40" s="92" t="s">
        <v>86</v>
      </c>
      <c r="H40" s="93" t="s">
        <v>87</v>
      </c>
      <c r="I40" s="93" t="s">
        <v>88</v>
      </c>
      <c r="J40" s="94" t="s">
        <v>89</v>
      </c>
      <c r="K40" s="92" t="s">
        <v>90</v>
      </c>
      <c r="L40" s="95" t="s">
        <v>91</v>
      </c>
      <c r="M40" s="95" t="s">
        <v>92</v>
      </c>
      <c r="N40" s="92" t="s">
        <v>93</v>
      </c>
      <c r="O40" s="92" t="s">
        <v>94</v>
      </c>
      <c r="P40" s="92" t="s">
        <v>95</v>
      </c>
      <c r="Q40" s="92" t="s">
        <v>96</v>
      </c>
      <c r="R40" s="96" t="s">
        <v>97</v>
      </c>
      <c r="S40" s="97" t="s">
        <v>98</v>
      </c>
      <c r="T40" s="98" t="s">
        <v>99</v>
      </c>
      <c r="U40" s="99" t="s">
        <v>100</v>
      </c>
      <c r="V40" s="100" t="s">
        <v>101</v>
      </c>
      <c r="W40" s="101" t="s">
        <v>102</v>
      </c>
      <c r="X40" s="101" t="s">
        <v>103</v>
      </c>
      <c r="Y40" s="101" t="s">
        <v>104</v>
      </c>
      <c r="Z40" s="101" t="s">
        <v>105</v>
      </c>
      <c r="AA40" s="101" t="s">
        <v>106</v>
      </c>
      <c r="AB40" s="101" t="s">
        <v>107</v>
      </c>
      <c r="AC40" s="101" t="s">
        <v>108</v>
      </c>
      <c r="AD40" s="101" t="s">
        <v>109</v>
      </c>
      <c r="AE40" s="101" t="s">
        <v>110</v>
      </c>
      <c r="AF40" s="102" t="s">
        <v>111</v>
      </c>
      <c r="AG40" s="101" t="s">
        <v>112</v>
      </c>
      <c r="AH40" s="102" t="s">
        <v>113</v>
      </c>
      <c r="AI40" s="101" t="s">
        <v>114</v>
      </c>
      <c r="AJ40" s="101" t="s">
        <v>115</v>
      </c>
      <c r="AK40" s="101" t="s">
        <v>116</v>
      </c>
      <c r="AL40" s="103" t="s">
        <v>117</v>
      </c>
      <c r="AM40" s="104" t="s">
        <v>118</v>
      </c>
      <c r="AN40" s="105" t="s">
        <v>119</v>
      </c>
      <c r="AO40" s="106" t="s">
        <v>120</v>
      </c>
      <c r="AP40" s="106" t="s">
        <v>121</v>
      </c>
      <c r="AQ40" s="105" t="s">
        <v>122</v>
      </c>
      <c r="AR40" s="107" t="s">
        <v>123</v>
      </c>
      <c r="AS40" s="108" t="s">
        <v>124</v>
      </c>
      <c r="AT40" s="107" t="s">
        <v>125</v>
      </c>
      <c r="AU40" s="109" t="s">
        <v>126</v>
      </c>
      <c r="AV40" s="109" t="s">
        <v>127</v>
      </c>
      <c r="AW40" s="109" t="s">
        <v>128</v>
      </c>
      <c r="AX40" s="110" t="s">
        <v>129</v>
      </c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</row>
    <row r="41" customFormat="false" ht="15" hidden="false" customHeight="false" outlineLevel="0" collapsed="false">
      <c r="B41" s="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7"/>
      <c r="AN41" s="7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</row>
    <row r="42" customFormat="false" ht="15" hidden="false" customHeight="false" outlineLevel="0" collapsed="false">
      <c r="B42" s="6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7"/>
      <c r="AN42" s="7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</row>
    <row r="43" customFormat="false" ht="15" hidden="false" customHeight="false" outlineLevel="0" collapsed="false">
      <c r="B43" s="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7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</row>
    <row r="44" customFormat="false" ht="15" hidden="false" customHeight="false" outlineLevel="0" collapsed="false">
      <c r="B44" s="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7"/>
      <c r="AN44" s="7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</row>
    <row r="45" customFormat="false" ht="15" hidden="false" customHeight="false" outlineLevel="0" collapsed="false">
      <c r="B45" s="6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7"/>
      <c r="AN45" s="7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</row>
    <row r="46" customFormat="false" ht="15" hidden="false" customHeight="false" outlineLevel="0" collapsed="false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7"/>
      <c r="AN46" s="7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</row>
    <row r="47" customFormat="false" ht="15" hidden="false" customHeight="false" outlineLevel="0" collapsed="false">
      <c r="B47" s="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7"/>
      <c r="AN47" s="7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</row>
    <row r="48" customFormat="false" ht="15" hidden="false" customHeight="false" outlineLevel="0" collapsed="false">
      <c r="B48" s="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7"/>
      <c r="AN48" s="7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</row>
    <row r="49" customFormat="false" ht="15" hidden="false" customHeight="false" outlineLevel="0" collapsed="false">
      <c r="B49" s="6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7"/>
      <c r="AN49" s="7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</row>
    <row r="50" customFormat="false" ht="15" hidden="false" customHeight="false" outlineLevel="0" collapsed="false">
      <c r="B50" s="6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7"/>
      <c r="AN50" s="7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</row>
    <row r="51" customFormat="false" ht="15" hidden="false" customHeight="false" outlineLevel="0" collapsed="false"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7"/>
      <c r="AN51" s="7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</row>
    <row r="52" customFormat="false" ht="15" hidden="false" customHeight="false" outlineLevel="0" collapsed="false">
      <c r="B52" s="6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7"/>
      <c r="AN52" s="7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</row>
    <row r="53" customFormat="false" ht="15" hidden="false" customHeight="false" outlineLevel="0" collapsed="false">
      <c r="B53" s="6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7"/>
      <c r="AN53" s="7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</row>
    <row r="54" customFormat="false" ht="15" hidden="false" customHeight="false" outlineLevel="0" collapsed="false">
      <c r="B54" s="6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7"/>
      <c r="AN54" s="7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</row>
    <row r="55" customFormat="false" ht="15" hidden="false" customHeight="false" outlineLevel="0" collapsed="false">
      <c r="B55" s="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7"/>
      <c r="AN55" s="7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</row>
    <row r="56" customFormat="false" ht="15" hidden="false" customHeight="false" outlineLevel="0" collapsed="false">
      <c r="B56" s="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7"/>
      <c r="AN56" s="7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</row>
    <row r="57" customFormat="false" ht="15" hidden="false" customHeight="false" outlineLevel="0" collapsed="false">
      <c r="B57" s="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7"/>
      <c r="AN57" s="7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</row>
    <row r="58" customFormat="false" ht="15" hidden="false" customHeight="false" outlineLevel="0" collapsed="false">
      <c r="B58" s="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7"/>
      <c r="AN58" s="7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</row>
    <row r="59" customFormat="false" ht="15" hidden="false" customHeight="false" outlineLevel="0" collapsed="false">
      <c r="B59" s="6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7"/>
      <c r="AN59" s="7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</row>
    <row r="60" customFormat="false" ht="15" hidden="false" customHeight="false" outlineLevel="0" collapsed="false"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7"/>
      <c r="AN60" s="7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</row>
    <row r="61" customFormat="false" ht="15" hidden="false" customHeight="false" outlineLevel="0" collapsed="false"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7"/>
      <c r="AN61" s="7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</row>
    <row r="62" customFormat="false" ht="15" hidden="false" customHeight="false" outlineLevel="0" collapsed="false"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7"/>
      <c r="AN62" s="7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customFormat="false" ht="15" hidden="false" customHeight="false" outlineLevel="0" collapsed="false"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7"/>
      <c r="AN63" s="7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</row>
    <row r="64" customFormat="false" ht="15" hidden="false" customHeight="false" outlineLevel="0" collapsed="false">
      <c r="B64" s="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7"/>
      <c r="AN64" s="7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</row>
    <row r="65" customFormat="false" ht="15" hidden="false" customHeight="false" outlineLevel="0" collapsed="false">
      <c r="B65" s="6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7"/>
      <c r="AN65" s="7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</row>
    <row r="66" customFormat="false" ht="15" hidden="false" customHeight="false" outlineLevel="0" collapsed="false">
      <c r="B66" s="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7"/>
      <c r="AN66" s="7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</row>
    <row r="67" customFormat="false" ht="15" hidden="false" customHeight="false" outlineLevel="0" collapsed="false">
      <c r="B67" s="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7"/>
      <c r="AN67" s="7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</row>
    <row r="68" customFormat="false" ht="15" hidden="false" customHeight="false" outlineLevel="0" collapsed="false">
      <c r="B68" s="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7"/>
      <c r="AN68" s="7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</row>
    <row r="69" customFormat="false" ht="15" hidden="false" customHeight="false" outlineLevel="0" collapsed="false">
      <c r="B69" s="6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7"/>
      <c r="AN69" s="7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</row>
    <row r="70" customFormat="false" ht="15" hidden="false" customHeight="false" outlineLevel="0" collapsed="false">
      <c r="B70" s="6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7"/>
      <c r="AN70" s="7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</row>
    <row r="71" customFormat="false" ht="15" hidden="false" customHeight="false" outlineLevel="0" collapsed="false">
      <c r="B71" s="6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7"/>
      <c r="AN71" s="7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</row>
    <row r="72" customFormat="false" ht="15" hidden="false" customHeight="false" outlineLevel="0" collapsed="false">
      <c r="B72" s="6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7"/>
      <c r="AN72" s="7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</row>
    <row r="73" customFormat="false" ht="15" hidden="false" customHeight="false" outlineLevel="0" collapsed="false">
      <c r="B73" s="6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7"/>
      <c r="AN73" s="7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</row>
    <row r="74" customFormat="false" ht="15" hidden="false" customHeight="false" outlineLevel="0" collapsed="false">
      <c r="B74" s="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7"/>
      <c r="AN74" s="7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</row>
    <row r="75" customFormat="false" ht="15" hidden="false" customHeight="false" outlineLevel="0" collapsed="false">
      <c r="B75" s="6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7"/>
      <c r="AN75" s="7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</row>
    <row r="76" customFormat="false" ht="15" hidden="false" customHeight="false" outlineLevel="0" collapsed="false">
      <c r="B76" s="6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7"/>
      <c r="AN76" s="7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</row>
    <row r="77" customFormat="false" ht="15" hidden="false" customHeight="false" outlineLevel="0" collapsed="false">
      <c r="B77" s="6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7"/>
      <c r="AN77" s="7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</row>
    <row r="78" customFormat="false" ht="15" hidden="false" customHeight="false" outlineLevel="0" collapsed="false">
      <c r="B78" s="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7"/>
      <c r="AN78" s="7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</row>
    <row r="79" customFormat="false" ht="15" hidden="false" customHeight="false" outlineLevel="0" collapsed="false">
      <c r="B79" s="6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7"/>
      <c r="AN79" s="7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</row>
    <row r="80" customFormat="false" ht="15" hidden="false" customHeight="false" outlineLevel="0" collapsed="false">
      <c r="B80" s="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7"/>
      <c r="AN80" s="7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</row>
    <row r="81" customFormat="false" ht="15" hidden="false" customHeight="false" outlineLevel="0" collapsed="false">
      <c r="B81" s="6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7"/>
      <c r="AN81" s="7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</row>
    <row r="82" customFormat="false" ht="15" hidden="false" customHeight="false" outlineLevel="0" collapsed="false">
      <c r="B82" s="6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7"/>
      <c r="AN82" s="7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</row>
    <row r="83" customFormat="false" ht="15" hidden="false" customHeight="false" outlineLevel="0" collapsed="false">
      <c r="B83" s="6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7"/>
      <c r="AN83" s="7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</row>
    <row r="84" customFormat="false" ht="15" hidden="false" customHeight="false" outlineLevel="0" collapsed="false">
      <c r="B84" s="6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7"/>
      <c r="AN84" s="7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</row>
    <row r="85" customFormat="false" ht="15" hidden="false" customHeight="false" outlineLevel="0" collapsed="false">
      <c r="B85" s="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7"/>
      <c r="AN85" s="7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</row>
    <row r="86" customFormat="false" ht="15" hidden="false" customHeight="false" outlineLevel="0" collapsed="false">
      <c r="B86" s="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7"/>
      <c r="AN86" s="7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</row>
    <row r="87" customFormat="false" ht="15" hidden="false" customHeight="false" outlineLevel="0" collapsed="false">
      <c r="B87" s="6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7"/>
      <c r="AN87" s="7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</row>
    <row r="88" customFormat="false" ht="15" hidden="false" customHeight="false" outlineLevel="0" collapsed="false">
      <c r="B88" s="6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7"/>
      <c r="AN88" s="7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</row>
    <row r="89" customFormat="false" ht="15" hidden="false" customHeight="false" outlineLevel="0" collapsed="false">
      <c r="B89" s="6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7"/>
      <c r="AN89" s="7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</row>
    <row r="90" customFormat="false" ht="15" hidden="false" customHeight="false" outlineLevel="0" collapsed="false">
      <c r="B90" s="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7"/>
      <c r="AN90" s="7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</row>
    <row r="91" customFormat="false" ht="15" hidden="false" customHeight="false" outlineLevel="0" collapsed="false">
      <c r="B91" s="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7"/>
      <c r="AN91" s="7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</row>
    <row r="92" customFormat="false" ht="15" hidden="false" customHeight="false" outlineLevel="0" collapsed="false">
      <c r="B92" s="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7"/>
      <c r="AN92" s="7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</row>
    <row r="93" customFormat="false" ht="15" hidden="false" customHeight="false" outlineLevel="0" collapsed="false">
      <c r="B93" s="6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7"/>
      <c r="AN93" s="7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</row>
    <row r="94" customFormat="false" ht="15" hidden="false" customHeight="false" outlineLevel="0" collapsed="false">
      <c r="B94" s="6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7"/>
      <c r="AN94" s="7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</row>
    <row r="95" customFormat="false" ht="15" hidden="false" customHeight="false" outlineLevel="0" collapsed="false">
      <c r="B95" s="6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7"/>
      <c r="AN95" s="7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</row>
    <row r="96" customFormat="false" ht="15" hidden="false" customHeight="false" outlineLevel="0" collapsed="false">
      <c r="B96" s="6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7"/>
      <c r="AN96" s="7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</row>
    <row r="97" customFormat="false" ht="15" hidden="false" customHeight="false" outlineLevel="0" collapsed="false">
      <c r="B97" s="6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7"/>
      <c r="AN97" s="7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</row>
    <row r="98" customFormat="false" ht="15" hidden="false" customHeight="false" outlineLevel="0" collapsed="false">
      <c r="B98" s="6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7"/>
      <c r="AN98" s="7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</row>
    <row r="99" customFormat="false" ht="15" hidden="false" customHeight="false" outlineLevel="0" collapsed="false">
      <c r="B99" s="6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7"/>
      <c r="AN99" s="7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</row>
    <row r="100" customFormat="false" ht="15" hidden="false" customHeight="false" outlineLevel="0" collapsed="false">
      <c r="B100" s="6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7"/>
      <c r="AN100" s="7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</row>
    <row r="101" customFormat="false" ht="15" hidden="false" customHeight="false" outlineLevel="0" collapsed="false">
      <c r="B101" s="6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7"/>
      <c r="AN101" s="7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</row>
    <row r="102" customFormat="false" ht="15" hidden="false" customHeight="false" outlineLevel="0" collapsed="false">
      <c r="B102" s="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7"/>
      <c r="AN102" s="7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</row>
    <row r="103" customFormat="false" ht="15" hidden="false" customHeight="false" outlineLevel="0" collapsed="false">
      <c r="B103" s="6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7"/>
      <c r="AN103" s="7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</row>
    <row r="104" customFormat="false" ht="15" hidden="false" customHeight="false" outlineLevel="0" collapsed="false">
      <c r="B104" s="6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7"/>
      <c r="AN104" s="7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</row>
    <row r="105" customFormat="false" ht="15" hidden="false" customHeight="false" outlineLevel="0" collapsed="false">
      <c r="B105" s="6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7"/>
      <c r="AN105" s="7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</row>
    <row r="106" customFormat="false" ht="15" hidden="false" customHeight="false" outlineLevel="0" collapsed="false">
      <c r="B106" s="6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7"/>
      <c r="AN106" s="7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</row>
    <row r="107" customFormat="false" ht="15" hidden="false" customHeight="false" outlineLevel="0" collapsed="false">
      <c r="B107" s="6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7"/>
      <c r="AN107" s="7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</row>
    <row r="108" customFormat="false" ht="15" hidden="false" customHeight="false" outlineLevel="0" collapsed="false">
      <c r="B108" s="6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7"/>
      <c r="AN108" s="7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</row>
    <row r="109" customFormat="false" ht="15" hidden="false" customHeight="false" outlineLevel="0" collapsed="false">
      <c r="B109" s="6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7"/>
      <c r="AN109" s="7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</row>
    <row r="110" customFormat="false" ht="15" hidden="false" customHeight="false" outlineLevel="0" collapsed="false">
      <c r="B110" s="6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7"/>
      <c r="AN110" s="7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</row>
    <row r="111" customFormat="false" ht="15" hidden="false" customHeight="false" outlineLevel="0" collapsed="false">
      <c r="B111" s="6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7"/>
      <c r="AN111" s="7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</row>
    <row r="112" customFormat="false" ht="15" hidden="false" customHeight="false" outlineLevel="0" collapsed="false">
      <c r="B112" s="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7"/>
      <c r="AN112" s="7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</row>
    <row r="113" customFormat="false" ht="15" hidden="false" customHeight="false" outlineLevel="0" collapsed="false">
      <c r="B113" s="6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7"/>
      <c r="AN113" s="7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</row>
    <row r="114" customFormat="false" ht="15" hidden="false" customHeight="false" outlineLevel="0" collapsed="false">
      <c r="B114" s="6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7"/>
      <c r="AN114" s="7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</row>
    <row r="115" customFormat="false" ht="15" hidden="false" customHeight="false" outlineLevel="0" collapsed="false">
      <c r="B115" s="6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7"/>
      <c r="AN115" s="7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</row>
    <row r="116" customFormat="false" ht="15" hidden="false" customHeight="false" outlineLevel="0" collapsed="false">
      <c r="B116" s="6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7"/>
      <c r="AN116" s="7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</row>
    <row r="117" customFormat="false" ht="15" hidden="false" customHeight="false" outlineLevel="0" collapsed="false">
      <c r="B117" s="6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7"/>
      <c r="AN117" s="7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</row>
    <row r="118" customFormat="false" ht="15" hidden="false" customHeight="false" outlineLevel="0" collapsed="false">
      <c r="B118" s="6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7"/>
      <c r="AN118" s="7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</row>
    <row r="119" customFormat="false" ht="15" hidden="false" customHeight="false" outlineLevel="0" collapsed="false">
      <c r="B119" s="6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7"/>
      <c r="AN119" s="7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</row>
    <row r="120" customFormat="false" ht="15" hidden="false" customHeight="false" outlineLevel="0" collapsed="false">
      <c r="B120" s="6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7"/>
      <c r="AN120" s="7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</row>
    <row r="121" customFormat="false" ht="15" hidden="false" customHeight="false" outlineLevel="0" collapsed="false">
      <c r="B121" s="6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7"/>
      <c r="AN121" s="7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</row>
    <row r="122" customFormat="false" ht="15" hidden="false" customHeight="false" outlineLevel="0" collapsed="false">
      <c r="B122" s="6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7"/>
      <c r="AN122" s="7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</row>
    <row r="123" customFormat="false" ht="15" hidden="false" customHeight="false" outlineLevel="0" collapsed="false">
      <c r="B123" s="6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7"/>
      <c r="AN123" s="7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</row>
    <row r="124" customFormat="false" ht="15" hidden="false" customHeight="false" outlineLevel="0" collapsed="false">
      <c r="B124" s="6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7"/>
      <c r="AN124" s="7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</row>
    <row r="125" customFormat="false" ht="15" hidden="false" customHeight="false" outlineLevel="0" collapsed="false">
      <c r="B125" s="6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7"/>
      <c r="AN125" s="7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</row>
    <row r="126" customFormat="false" ht="15" hidden="false" customHeight="false" outlineLevel="0" collapsed="false">
      <c r="B126" s="6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7"/>
      <c r="AN126" s="7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</row>
    <row r="127" customFormat="false" ht="15" hidden="false" customHeight="false" outlineLevel="0" collapsed="false">
      <c r="B127" s="6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7"/>
      <c r="AN127" s="7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</row>
    <row r="128" customFormat="false" ht="15" hidden="false" customHeight="false" outlineLevel="0" collapsed="false">
      <c r="B128" s="6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7"/>
      <c r="AN128" s="7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</row>
    <row r="129" customFormat="false" ht="15" hidden="false" customHeight="false" outlineLevel="0" collapsed="false">
      <c r="B129" s="6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7"/>
      <c r="AN129" s="7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</row>
    <row r="130" customFormat="false" ht="15" hidden="false" customHeight="false" outlineLevel="0" collapsed="false">
      <c r="B130" s="6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7"/>
      <c r="AN130" s="7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</row>
    <row r="131" customFormat="false" ht="15" hidden="false" customHeight="false" outlineLevel="0" collapsed="false">
      <c r="B131" s="6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7"/>
      <c r="AN131" s="7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</row>
  </sheetData>
  <autoFilter ref="D2:AT29"/>
  <mergeCells count="7">
    <mergeCell ref="B3:B4"/>
    <mergeCell ref="B6:B7"/>
    <mergeCell ref="B9:B10"/>
    <mergeCell ref="B12:B14"/>
    <mergeCell ref="B16:B18"/>
    <mergeCell ref="B20:B22"/>
    <mergeCell ref="B26:B2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6796875" defaultRowHeight="14.25" customHeight="true" zeroHeight="false" outlineLevelRow="0" outlineLevelCol="0"/>
  <sheetData>
    <row r="1" customFormat="false" ht="14.25" hidden="false" customHeight="false" outlineLevel="0" collapsed="false">
      <c r="A1" s="0" t="s">
        <v>1</v>
      </c>
      <c r="B1" s="0" t="s">
        <v>243</v>
      </c>
      <c r="C1" s="0" t="s">
        <v>217</v>
      </c>
      <c r="D1" s="0" t="s">
        <v>18</v>
      </c>
      <c r="E1" s="0" t="s">
        <v>19</v>
      </c>
      <c r="F1" s="0" t="s">
        <v>20</v>
      </c>
      <c r="G1" s="0" t="s">
        <v>21</v>
      </c>
      <c r="H1" s="0" t="s">
        <v>22</v>
      </c>
      <c r="I1" s="0" t="s">
        <v>244</v>
      </c>
      <c r="J1" s="0" t="s">
        <v>245</v>
      </c>
      <c r="K1" s="0" t="s">
        <v>25</v>
      </c>
      <c r="L1" s="0" t="s">
        <v>26</v>
      </c>
      <c r="M1" s="0" t="s">
        <v>27</v>
      </c>
      <c r="N1" s="0" t="s">
        <v>218</v>
      </c>
      <c r="O1" s="0" t="s">
        <v>219</v>
      </c>
      <c r="P1" s="0" t="s">
        <v>220</v>
      </c>
    </row>
    <row r="2" customFormat="false" ht="14.25" hidden="false" customHeight="false" outlineLevel="0" collapsed="false">
      <c r="A2" s="0" t="s">
        <v>44</v>
      </c>
      <c r="B2" s="0" t="n">
        <v>4.78609625668449</v>
      </c>
      <c r="C2" s="0" t="n">
        <v>0.0406200796042648</v>
      </c>
      <c r="D2" s="0" t="n">
        <v>0.937745587745588</v>
      </c>
      <c r="E2" s="0" t="n">
        <v>0.0398790137711865</v>
      </c>
      <c r="F2" s="0" t="n">
        <v>0.423669231137954</v>
      </c>
      <c r="G2" s="0" t="n">
        <v>0.0385131810604722</v>
      </c>
      <c r="H2" s="0" t="n">
        <v>0.0690981209855239</v>
      </c>
      <c r="I2" s="0" t="n">
        <v>0.0195815943535716</v>
      </c>
      <c r="J2" s="0" t="n">
        <v>69</v>
      </c>
      <c r="K2" s="0" t="n">
        <v>0.0245202558635394</v>
      </c>
      <c r="L2" s="0" t="n">
        <v>46092</v>
      </c>
      <c r="M2" s="0" t="n">
        <v>0.0245335814440705</v>
      </c>
      <c r="N2" s="0" t="n">
        <v>0.0994440056628828</v>
      </c>
      <c r="O2" s="0" t="n">
        <v>0.0497220028314414</v>
      </c>
      <c r="P2" s="0" t="n">
        <v>29833.2016988649</v>
      </c>
    </row>
    <row r="3" customFormat="false" ht="14.25" hidden="false" customHeight="false" outlineLevel="0" collapsed="false">
      <c r="A3" s="0" t="s">
        <v>45</v>
      </c>
      <c r="B3" s="0" t="n">
        <v>4.87054409005628</v>
      </c>
      <c r="C3" s="0" t="n">
        <v>0.0413367968472954</v>
      </c>
      <c r="D3" s="0" t="n">
        <v>0.956723184015855</v>
      </c>
      <c r="E3" s="0" t="n">
        <v>0.0406860640339613</v>
      </c>
      <c r="F3" s="0" t="n">
        <v>0.191362436359735</v>
      </c>
      <c r="G3" s="0" t="n">
        <v>0.0173955898092958</v>
      </c>
      <c r="H3" s="0" t="n">
        <v>0.113241146096034</v>
      </c>
      <c r="I3" s="0" t="n">
        <v>0.0320912082030513</v>
      </c>
      <c r="J3" s="0" t="n">
        <v>156</v>
      </c>
      <c r="K3" s="0" t="n">
        <v>0.0554371002132196</v>
      </c>
      <c r="L3" s="0" t="n">
        <v>85208</v>
      </c>
      <c r="M3" s="0" t="n">
        <v>0.045354018217616</v>
      </c>
      <c r="N3" s="0" t="n">
        <v>0.0572441604918976</v>
      </c>
      <c r="O3" s="0" t="n">
        <v>0.0286220802459488</v>
      </c>
      <c r="P3" s="0" t="n">
        <v>17173.2481475693</v>
      </c>
    </row>
    <row r="4" customFormat="false" ht="14.25" hidden="false" customHeight="false" outlineLevel="0" collapsed="false">
      <c r="A4" s="0" t="s">
        <v>46</v>
      </c>
      <c r="B4" s="0" t="n">
        <v>5</v>
      </c>
      <c r="C4" s="0" t="n">
        <v>0.0424355021564107</v>
      </c>
      <c r="D4" s="0" t="n">
        <v>0.964498396701787</v>
      </c>
      <c r="E4" s="0" t="n">
        <v>0.0410167164175375</v>
      </c>
      <c r="F4" s="0" t="n">
        <v>0.504187192118227</v>
      </c>
      <c r="G4" s="0" t="n">
        <v>0.0458325769050185</v>
      </c>
      <c r="H4" s="0" t="n">
        <v>0.100246305418719</v>
      </c>
      <c r="I4" s="0" t="n">
        <v>0.0284086232759478</v>
      </c>
      <c r="J4" s="0" t="n">
        <v>72.5</v>
      </c>
      <c r="K4" s="0" t="n">
        <v>0.0257640369580668</v>
      </c>
      <c r="L4" s="0" t="n">
        <v>48414</v>
      </c>
      <c r="M4" s="0" t="n">
        <v>0.0257695220869832</v>
      </c>
      <c r="N4" s="0" t="n">
        <v>0.100881657331935</v>
      </c>
      <c r="O4" s="0" t="n">
        <v>0.0504408286659676</v>
      </c>
      <c r="P4" s="0" t="n">
        <v>30264.4971995806</v>
      </c>
    </row>
    <row r="5" customFormat="false" ht="14.25" hidden="false" customHeight="false" outlineLevel="0" collapsed="false">
      <c r="A5" s="0" t="s">
        <v>48</v>
      </c>
      <c r="B5" s="0" t="n">
        <v>4</v>
      </c>
      <c r="C5" s="0" t="n">
        <v>0.0339484017251285</v>
      </c>
      <c r="D5" s="0" t="n">
        <v>0.921218085254483</v>
      </c>
      <c r="E5" s="0" t="n">
        <v>0.0391761573588939</v>
      </c>
      <c r="F5" s="0" t="n">
        <v>0.435051961788359</v>
      </c>
      <c r="G5" s="0" t="n">
        <v>0.0395479155521041</v>
      </c>
      <c r="H5" s="0" t="n">
        <v>0.102218939050529</v>
      </c>
      <c r="I5" s="0" t="n">
        <v>0.0289676444336202</v>
      </c>
      <c r="J5" s="0" t="n">
        <v>97</v>
      </c>
      <c r="K5" s="0" t="n">
        <v>0.0344705046197583</v>
      </c>
      <c r="L5" s="0" t="n">
        <v>98614</v>
      </c>
      <c r="M5" s="0" t="n">
        <v>0.0524896858571025</v>
      </c>
      <c r="N5" s="0" t="n">
        <v>0.10172401143985</v>
      </c>
      <c r="O5" s="0" t="n">
        <v>0.0508620057199252</v>
      </c>
      <c r="P5" s="0" t="n">
        <v>30517.2034319551</v>
      </c>
    </row>
    <row r="6" customFormat="false" ht="14.25" hidden="false" customHeight="false" outlineLevel="0" collapsed="false">
      <c r="A6" s="0" t="s">
        <v>143</v>
      </c>
      <c r="B6" s="0" t="n">
        <v>4.71868583162218</v>
      </c>
      <c r="C6" s="0" t="n">
        <v>0.0400479605566455</v>
      </c>
      <c r="D6" s="0" t="n">
        <v>0.969620872447555</v>
      </c>
      <c r="E6" s="0" t="n">
        <v>0.0412345572514242</v>
      </c>
      <c r="F6" s="0" t="n">
        <v>0.551143641768866</v>
      </c>
      <c r="G6" s="0" t="n">
        <v>0.0501011008251876</v>
      </c>
      <c r="H6" s="0" t="n">
        <v>0.0971136335199108</v>
      </c>
      <c r="I6" s="0" t="n">
        <v>0.0275208609245207</v>
      </c>
      <c r="J6" s="0" t="n">
        <v>151.5</v>
      </c>
      <c r="K6" s="0" t="n">
        <v>0.0538379530916844</v>
      </c>
      <c r="L6" s="0" t="n">
        <v>66116</v>
      </c>
      <c r="M6" s="0" t="n">
        <v>0.0351918395981117</v>
      </c>
      <c r="N6" s="0" t="n">
        <v>0.0852166442151638</v>
      </c>
      <c r="O6" s="0" t="n">
        <v>0.0426083221075819</v>
      </c>
      <c r="P6" s="0" t="n">
        <v>25564.9932645491</v>
      </c>
    </row>
    <row r="7" customFormat="false" ht="14.25" hidden="false" customHeight="false" outlineLevel="0" collapsed="false">
      <c r="A7" s="0" t="s">
        <v>50</v>
      </c>
      <c r="B7" s="0" t="n">
        <v>4</v>
      </c>
      <c r="C7" s="0" t="n">
        <v>0.0339484017251285</v>
      </c>
      <c r="D7" s="0" t="n">
        <v>0.935246874781758</v>
      </c>
      <c r="E7" s="0" t="n">
        <v>0.0397727523181901</v>
      </c>
      <c r="F7" s="0" t="n">
        <v>0.374473366582405</v>
      </c>
      <c r="G7" s="0" t="n">
        <v>0.0340410856147744</v>
      </c>
      <c r="H7" s="0" t="n">
        <v>0.186775523217417</v>
      </c>
      <c r="I7" s="0" t="n">
        <v>0.0529299853404955</v>
      </c>
      <c r="J7" s="0" t="n">
        <v>39</v>
      </c>
      <c r="K7" s="0" t="n">
        <v>0.0138592750533049</v>
      </c>
      <c r="L7" s="0" t="n">
        <v>24751</v>
      </c>
      <c r="M7" s="0" t="n">
        <v>0.0131743181966977</v>
      </c>
      <c r="N7" s="0" t="n">
        <v>0.0541472974609904</v>
      </c>
      <c r="O7" s="0" t="n">
        <v>0.0270736487304952</v>
      </c>
      <c r="P7" s="0" t="n">
        <v>16244.1892382971</v>
      </c>
    </row>
    <row r="8" customFormat="false" ht="14.25" hidden="false" customHeight="false" outlineLevel="0" collapsed="false">
      <c r="A8" s="0" t="s">
        <v>52</v>
      </c>
      <c r="B8" s="0" t="n">
        <v>5</v>
      </c>
      <c r="C8" s="0" t="n">
        <v>0.0424355021564107</v>
      </c>
      <c r="D8" s="0" t="n">
        <v>0.944949494949495</v>
      </c>
      <c r="E8" s="0" t="n">
        <v>0.0401853705467823</v>
      </c>
      <c r="F8" s="0" t="n">
        <v>0.50065987933635</v>
      </c>
      <c r="G8" s="0" t="n">
        <v>0.0455119304529255</v>
      </c>
      <c r="H8" s="0" t="n">
        <v>0.111613876319759</v>
      </c>
      <c r="I8" s="0" t="n">
        <v>0.0316300590978604</v>
      </c>
      <c r="J8" s="0" t="n">
        <v>71.5</v>
      </c>
      <c r="K8" s="0" t="n">
        <v>0.025408670931059</v>
      </c>
      <c r="L8" s="0" t="n">
        <v>23807</v>
      </c>
      <c r="M8" s="0" t="n">
        <v>0.0126718513720165</v>
      </c>
      <c r="N8" s="0" t="n">
        <v>0.0837659244992157</v>
      </c>
      <c r="O8" s="0" t="n">
        <v>0.0418829622496078</v>
      </c>
      <c r="P8" s="0" t="n">
        <v>25129.7773497647</v>
      </c>
    </row>
    <row r="9" customFormat="false" ht="14.25" hidden="false" customHeight="false" outlineLevel="0" collapsed="false">
      <c r="A9" s="0" t="s">
        <v>53</v>
      </c>
      <c r="B9" s="0" t="n">
        <v>4.40823970037453</v>
      </c>
      <c r="C9" s="0" t="n">
        <v>0.0374131730622437</v>
      </c>
      <c r="D9" s="0" t="n">
        <v>0.949377015448138</v>
      </c>
      <c r="E9" s="0" t="n">
        <v>0.0403736573841132</v>
      </c>
      <c r="F9" s="0" t="n">
        <v>0.360722376038258</v>
      </c>
      <c r="G9" s="0" t="n">
        <v>0.0327910670869594</v>
      </c>
      <c r="H9" s="0" t="n">
        <v>0.114512542998574</v>
      </c>
      <c r="I9" s="0" t="n">
        <v>0.0324515071236709</v>
      </c>
      <c r="J9" s="0" t="n">
        <v>101.5</v>
      </c>
      <c r="K9" s="0" t="n">
        <v>0.0360696517412935</v>
      </c>
      <c r="L9" s="0" t="n">
        <v>93857</v>
      </c>
      <c r="M9" s="0" t="n">
        <v>0.0499576575890854</v>
      </c>
      <c r="N9" s="0" t="n">
        <v>0.0920143962574373</v>
      </c>
      <c r="O9" s="0" t="n">
        <v>0.0460071981287187</v>
      </c>
      <c r="P9" s="0" t="n">
        <v>27604.3188772312</v>
      </c>
    </row>
    <row r="10" customFormat="false" ht="14.25" hidden="false" customHeight="false" outlineLevel="0" collapsed="false">
      <c r="A10" s="0" t="s">
        <v>54</v>
      </c>
      <c r="B10" s="0" t="n">
        <v>4.48186528497409</v>
      </c>
      <c r="C10" s="0" t="n">
        <v>0.0380380407930521</v>
      </c>
      <c r="D10" s="0" t="n">
        <v>0.97</v>
      </c>
      <c r="E10" s="0" t="n">
        <v>0.0412506802095939</v>
      </c>
      <c r="F10" s="0" t="n">
        <v>0.336879432624113</v>
      </c>
      <c r="G10" s="0" t="n">
        <v>0.0306236507885015</v>
      </c>
      <c r="H10" s="0" t="n">
        <v>0.0853351635781286</v>
      </c>
      <c r="I10" s="0" t="n">
        <v>0.0241829811498444</v>
      </c>
      <c r="J10" s="0" t="n">
        <v>48</v>
      </c>
      <c r="K10" s="0" t="n">
        <v>0.0170575692963753</v>
      </c>
      <c r="L10" s="0" t="n">
        <v>26130</v>
      </c>
      <c r="M10" s="0" t="n">
        <v>0.0139083242891079</v>
      </c>
      <c r="N10" s="0" t="n">
        <v>0.0825801456340356</v>
      </c>
      <c r="O10" s="0" t="n">
        <v>0.0412900728170178</v>
      </c>
      <c r="P10" s="0" t="n">
        <v>24774.0436902107</v>
      </c>
    </row>
    <row r="11" customFormat="false" ht="14.25" hidden="false" customHeight="false" outlineLevel="0" collapsed="false">
      <c r="A11" s="0" t="s">
        <v>144</v>
      </c>
      <c r="B11" s="0" t="n">
        <v>4</v>
      </c>
      <c r="C11" s="0" t="n">
        <v>0.0339484017251285</v>
      </c>
      <c r="D11" s="0" t="n">
        <v>0.970982142857143</v>
      </c>
      <c r="E11" s="0" t="n">
        <v>0.0412924472827074</v>
      </c>
      <c r="F11" s="0" t="n">
        <v>0.252873563218391</v>
      </c>
      <c r="G11" s="0" t="n">
        <v>0.0229871905011329</v>
      </c>
      <c r="H11" s="0" t="n">
        <v>0.147126436781609</v>
      </c>
      <c r="I11" s="0" t="n">
        <v>0.041693900827599</v>
      </c>
      <c r="J11" s="0" t="n">
        <v>104</v>
      </c>
      <c r="K11" s="0" t="n">
        <v>0.0369580668088131</v>
      </c>
      <c r="L11" s="0" t="n">
        <v>73218</v>
      </c>
      <c r="M11" s="0" t="n">
        <v>0.0389720508151513</v>
      </c>
      <c r="N11" s="0" t="n">
        <v>0.058548122687708</v>
      </c>
      <c r="O11" s="0" t="n">
        <v>0.029274061343854</v>
      </c>
      <c r="P11" s="0" t="n">
        <v>17564.4368063124</v>
      </c>
    </row>
    <row r="12" customFormat="false" ht="14.25" hidden="false" customHeight="false" outlineLevel="0" collapsed="false">
      <c r="A12" s="0" t="s">
        <v>57</v>
      </c>
      <c r="B12" s="0" t="n">
        <v>4</v>
      </c>
      <c r="C12" s="0" t="n">
        <v>0.0339484017251285</v>
      </c>
      <c r="D12" s="0" t="n">
        <v>1</v>
      </c>
      <c r="E12" s="0" t="n">
        <v>0.0425264744428803</v>
      </c>
      <c r="F12" s="0" t="n">
        <v>0.75</v>
      </c>
      <c r="G12" s="0" t="n">
        <v>0.0681779172817691</v>
      </c>
      <c r="H12" s="0" t="n">
        <v>0.1625</v>
      </c>
      <c r="I12" s="0" t="n">
        <v>0.0460505877304829</v>
      </c>
      <c r="J12" s="0" t="n">
        <v>112</v>
      </c>
      <c r="K12" s="0" t="n">
        <v>0.0398009950248756</v>
      </c>
      <c r="L12" s="0" t="n">
        <v>90812</v>
      </c>
      <c r="M12" s="0" t="n">
        <v>0.0483368827149816</v>
      </c>
      <c r="N12" s="0" t="n">
        <v>0.107138093409401</v>
      </c>
      <c r="O12" s="0" t="n">
        <v>0.0535690467047005</v>
      </c>
      <c r="P12" s="0" t="n">
        <v>32141.4280228203</v>
      </c>
    </row>
    <row r="13" customFormat="false" ht="14.25" hidden="false" customHeight="false" outlineLevel="0" collapsed="false">
      <c r="A13" s="0" t="s">
        <v>58</v>
      </c>
      <c r="B13" s="0" t="n">
        <v>4.65229885057471</v>
      </c>
      <c r="C13" s="0" t="n">
        <v>0.039484527581166</v>
      </c>
      <c r="D13" s="0" t="n">
        <v>0.952904177589998</v>
      </c>
      <c r="E13" s="0" t="n">
        <v>0.0405236551547949</v>
      </c>
      <c r="F13" s="0" t="n">
        <v>0.533355552854716</v>
      </c>
      <c r="G13" s="0" t="n">
        <v>0.0484840943524014</v>
      </c>
      <c r="H13" s="0" t="n">
        <v>0.116016057256252</v>
      </c>
      <c r="I13" s="0" t="n">
        <v>0.0328775853712232</v>
      </c>
      <c r="J13" s="0" t="n">
        <v>189.5</v>
      </c>
      <c r="K13" s="0" t="n">
        <v>0.0673418621179815</v>
      </c>
      <c r="L13" s="0" t="n">
        <v>129489</v>
      </c>
      <c r="M13" s="0" t="n">
        <v>0.0689236511240832</v>
      </c>
      <c r="N13" s="0" t="n">
        <v>0.0971964807232409</v>
      </c>
      <c r="O13" s="0" t="n">
        <v>0.0485982403616204</v>
      </c>
      <c r="P13" s="0" t="n">
        <v>29158.9442169723</v>
      </c>
    </row>
    <row r="14" customFormat="false" ht="14.25" hidden="false" customHeight="false" outlineLevel="0" collapsed="false">
      <c r="A14" s="0" t="s">
        <v>59</v>
      </c>
      <c r="B14" s="0" t="n">
        <v>4.72510822510823</v>
      </c>
      <c r="C14" s="0" t="n">
        <v>0.0401024680551708</v>
      </c>
      <c r="D14" s="0" t="n">
        <v>0.927193517498516</v>
      </c>
      <c r="E14" s="0" t="n">
        <v>0.0394302714255049</v>
      </c>
      <c r="F14" s="0" t="n">
        <v>0.469912928716212</v>
      </c>
      <c r="G14" s="0" t="n">
        <v>0.0427169130448637</v>
      </c>
      <c r="H14" s="0" t="n">
        <v>0.192476938166391</v>
      </c>
      <c r="I14" s="0" t="n">
        <v>0.0545456992438531</v>
      </c>
      <c r="J14" s="0" t="n">
        <v>227</v>
      </c>
      <c r="K14" s="0" t="n">
        <v>0.0806680881307747</v>
      </c>
      <c r="L14" s="0" t="n">
        <v>165176</v>
      </c>
      <c r="M14" s="0" t="n">
        <v>0.0879189197389089</v>
      </c>
      <c r="N14" s="0" t="n">
        <v>0.0749547848898204</v>
      </c>
      <c r="O14" s="0" t="n">
        <v>0.0374773924449102</v>
      </c>
      <c r="P14" s="0" t="n">
        <v>22486.4354669461</v>
      </c>
    </row>
    <row r="15" customFormat="false" ht="14.25" hidden="false" customHeight="false" outlineLevel="0" collapsed="false">
      <c r="A15" s="0" t="s">
        <v>61</v>
      </c>
      <c r="B15" s="0" t="n">
        <v>4</v>
      </c>
      <c r="C15" s="0" t="n">
        <v>0.0339484017251285</v>
      </c>
      <c r="D15" s="0" t="n">
        <v>0.858393719806763</v>
      </c>
      <c r="E15" s="0" t="n">
        <v>0.0365044585872913</v>
      </c>
      <c r="F15" s="0" t="n">
        <v>0.504933791698498</v>
      </c>
      <c r="G15" s="0" t="n">
        <v>0.0459004457109203</v>
      </c>
      <c r="H15" s="0" t="n">
        <v>0.0748663101604278</v>
      </c>
      <c r="I15" s="0" t="n">
        <v>0.0212162312867712</v>
      </c>
      <c r="J15" s="0" t="n">
        <v>111</v>
      </c>
      <c r="K15" s="0" t="n">
        <v>0.0394456289978678</v>
      </c>
      <c r="L15" s="0" t="n">
        <v>44458</v>
      </c>
      <c r="M15" s="0" t="n">
        <v>0.0236638454360949</v>
      </c>
      <c r="N15" s="0" t="n">
        <v>0.0793552911747959</v>
      </c>
      <c r="O15" s="0" t="n">
        <v>0.039677645587398</v>
      </c>
      <c r="P15" s="0" t="n">
        <v>23806.5873524388</v>
      </c>
    </row>
    <row r="16" customFormat="false" ht="14.25" hidden="false" customHeight="false" outlineLevel="0" collapsed="false">
      <c r="A16" s="0" t="s">
        <v>62</v>
      </c>
      <c r="B16" s="0" t="n">
        <v>4.65876777251185</v>
      </c>
      <c r="C16" s="0" t="n">
        <v>0.0395394299713286</v>
      </c>
      <c r="D16" s="0" t="n">
        <v>0.905980228348649</v>
      </c>
      <c r="E16" s="0" t="n">
        <v>0.0385281450266237</v>
      </c>
      <c r="F16" s="0" t="n">
        <v>0.643392686105485</v>
      </c>
      <c r="G16" s="0" t="n">
        <v>0.0584868977773266</v>
      </c>
      <c r="H16" s="0" t="n">
        <v>0.14631714478622</v>
      </c>
      <c r="I16" s="0" t="n">
        <v>0.0414645569997022</v>
      </c>
      <c r="J16" s="0" t="n">
        <v>160</v>
      </c>
      <c r="K16" s="0" t="n">
        <v>0.0568585643212509</v>
      </c>
      <c r="L16" s="0" t="n">
        <v>112732</v>
      </c>
      <c r="M16" s="0" t="n">
        <v>0.0600043327118145</v>
      </c>
      <c r="N16" s="0" t="n">
        <v>0.0982356841661404</v>
      </c>
      <c r="O16" s="0" t="n">
        <v>0.0491178420830702</v>
      </c>
      <c r="P16" s="0" t="n">
        <v>29470.7052498421</v>
      </c>
    </row>
    <row r="17" customFormat="false" ht="14.25" hidden="false" customHeight="false" outlineLevel="0" collapsed="false">
      <c r="A17" s="0" t="s">
        <v>63</v>
      </c>
      <c r="B17" s="0" t="n">
        <v>5</v>
      </c>
      <c r="C17" s="0" t="n">
        <v>0.0424355021564107</v>
      </c>
      <c r="D17" s="0" t="n">
        <v>0.972972972972973</v>
      </c>
      <c r="E17" s="0" t="n">
        <v>0.0413771102687484</v>
      </c>
      <c r="F17" s="0" t="n">
        <v>0.666666666666667</v>
      </c>
      <c r="G17" s="0" t="n">
        <v>0.0606025931393503</v>
      </c>
      <c r="H17" s="0" t="n">
        <v>0.25</v>
      </c>
      <c r="I17" s="0" t="n">
        <v>0.0708470580468968</v>
      </c>
      <c r="J17" s="0" t="n">
        <v>138.5</v>
      </c>
      <c r="K17" s="0" t="n">
        <v>0.0492181947405828</v>
      </c>
      <c r="L17" s="0" t="n">
        <v>102159</v>
      </c>
      <c r="M17" s="0" t="n">
        <v>0.0543765978205501</v>
      </c>
      <c r="N17" s="0" t="n">
        <v>0.0787265505975799</v>
      </c>
      <c r="O17" s="0" t="n">
        <v>0.03936327529879</v>
      </c>
      <c r="P17" s="0" t="n">
        <v>23617.965179274</v>
      </c>
    </row>
    <row r="18" customFormat="false" ht="14.25" hidden="false" customHeight="false" outlineLevel="0" collapsed="false">
      <c r="A18" s="0" t="s">
        <v>64</v>
      </c>
      <c r="B18" s="0" t="n">
        <v>5</v>
      </c>
      <c r="C18" s="0" t="n">
        <v>0.0424355021564107</v>
      </c>
      <c r="D18" s="0" t="n">
        <v>0.983606557377049</v>
      </c>
      <c r="E18" s="0" t="n">
        <v>0.0418293191241445</v>
      </c>
      <c r="F18" s="0" t="n">
        <v>0.372222222222222</v>
      </c>
      <c r="G18" s="0" t="n">
        <v>0.0338364478361372</v>
      </c>
      <c r="H18" s="0" t="n">
        <v>0.111111111111111</v>
      </c>
      <c r="I18" s="0" t="n">
        <v>0.0314875813541764</v>
      </c>
      <c r="J18" s="0" t="n">
        <v>64.5</v>
      </c>
      <c r="K18" s="0" t="n">
        <v>0.0229211087420043</v>
      </c>
      <c r="L18" s="0" t="n">
        <v>32187</v>
      </c>
      <c r="M18" s="0" t="n">
        <v>0.0171323089894189</v>
      </c>
      <c r="N18" s="0" t="n">
        <v>0.0808248880099308</v>
      </c>
      <c r="O18" s="0" t="n">
        <v>0.0404124440049654</v>
      </c>
      <c r="P18" s="0" t="n">
        <v>24247.4664029792</v>
      </c>
    </row>
    <row r="19" customFormat="false" ht="14.25" hidden="false" customHeight="false" outlineLevel="0" collapsed="false">
      <c r="A19" s="0" t="s">
        <v>66</v>
      </c>
      <c r="B19" s="0" t="n">
        <v>4</v>
      </c>
      <c r="C19" s="0" t="n">
        <v>0.0339484017251285</v>
      </c>
      <c r="D19" s="0" t="n">
        <v>0.921161825726141</v>
      </c>
      <c r="E19" s="0" t="n">
        <v>0.0391737648394997</v>
      </c>
      <c r="F19" s="0" t="n">
        <v>0.371621621621622</v>
      </c>
      <c r="G19" s="0" t="n">
        <v>0.0337818509053811</v>
      </c>
      <c r="H19" s="0" t="n">
        <v>0.0427927927927928</v>
      </c>
      <c r="I19" s="0" t="n">
        <v>0.0121269738999193</v>
      </c>
      <c r="J19" s="0" t="n">
        <v>147</v>
      </c>
      <c r="K19" s="0" t="n">
        <v>0.0522388059701493</v>
      </c>
      <c r="L19" s="0" t="n">
        <v>129769</v>
      </c>
      <c r="M19" s="0" t="n">
        <v>0.0690726878941158</v>
      </c>
      <c r="N19" s="0" t="n">
        <v>0.111610925494057</v>
      </c>
      <c r="O19" s="0" t="n">
        <v>0.0558054627470283</v>
      </c>
      <c r="P19" s="0" t="n">
        <v>33483.277648217</v>
      </c>
    </row>
    <row r="20" customFormat="false" ht="14.25" hidden="false" customHeight="false" outlineLevel="0" collapsed="false">
      <c r="A20" s="0" t="s">
        <v>67</v>
      </c>
      <c r="B20" s="0" t="n">
        <v>4.59177215189873</v>
      </c>
      <c r="C20" s="0" t="n">
        <v>0.038970831410729</v>
      </c>
      <c r="D20" s="0" t="n">
        <v>0.630443465264894</v>
      </c>
      <c r="E20" s="0" t="n">
        <v>0.0268105379132684</v>
      </c>
      <c r="F20" s="0" t="n">
        <v>0.120685262391635</v>
      </c>
      <c r="G20" s="0" t="n">
        <v>0.010970759781954</v>
      </c>
      <c r="H20" s="0" t="n">
        <v>0.0623469657865131</v>
      </c>
      <c r="I20" s="0" t="n">
        <v>0.0176683964164999</v>
      </c>
      <c r="J20" s="0" t="n">
        <v>159.5</v>
      </c>
      <c r="K20" s="0" t="n">
        <v>0.056680881307747</v>
      </c>
      <c r="L20" s="0" t="n">
        <v>93190</v>
      </c>
      <c r="M20" s="0" t="n">
        <v>0.0496026307119007</v>
      </c>
      <c r="N20" s="0" t="n">
        <v>0.0520054820936053</v>
      </c>
      <c r="O20" s="0" t="n">
        <v>0.0260027410468026</v>
      </c>
      <c r="P20" s="0" t="n">
        <v>15601.6446280816</v>
      </c>
    </row>
    <row r="21" customFormat="false" ht="14.25" hidden="false" customHeight="false" outlineLevel="0" collapsed="false">
      <c r="A21" s="0" t="s">
        <v>68</v>
      </c>
      <c r="B21" s="0" t="n">
        <v>4.62921348314607</v>
      </c>
      <c r="C21" s="0" t="n">
        <v>0.0392885997493061</v>
      </c>
      <c r="D21" s="0" t="n">
        <v>0.879599567099567</v>
      </c>
      <c r="E21" s="0" t="n">
        <v>0.0374062685102283</v>
      </c>
      <c r="F21" s="0" t="n">
        <v>0.0945378151260504</v>
      </c>
      <c r="G21" s="0" t="n">
        <v>0.00859385511955072</v>
      </c>
      <c r="H21" s="0" t="n">
        <v>0.181022408963585</v>
      </c>
      <c r="I21" s="0" t="n">
        <v>0.0512996204625289</v>
      </c>
      <c r="J21" s="0" t="n">
        <v>80</v>
      </c>
      <c r="K21" s="0" t="n">
        <v>0.0284292821606254</v>
      </c>
      <c r="L21" s="0" t="n">
        <v>32088</v>
      </c>
      <c r="M21" s="0" t="n">
        <v>0.0170796138457288</v>
      </c>
      <c r="N21" s="0" t="n">
        <v>0.0226394346016596</v>
      </c>
      <c r="O21" s="0" t="n">
        <v>0.0113197173008298</v>
      </c>
      <c r="P21" s="0" t="n">
        <v>6791.83038049787</v>
      </c>
    </row>
    <row r="22" customFormat="false" ht="14.25" hidden="false" customHeight="false" outlineLevel="0" collapsed="false">
      <c r="A22" s="0" t="s">
        <v>69</v>
      </c>
      <c r="B22" s="0" t="n">
        <v>4.33653846153846</v>
      </c>
      <c r="C22" s="0" t="n">
        <v>0.0368046374471946</v>
      </c>
      <c r="D22" s="0" t="n">
        <v>0.916666666666667</v>
      </c>
      <c r="E22" s="0" t="n">
        <v>0.0389826015726403</v>
      </c>
      <c r="F22" s="0" t="n">
        <v>0.315343915343915</v>
      </c>
      <c r="G22" s="0" t="n">
        <v>0.0286659885008355</v>
      </c>
      <c r="H22" s="0" t="n">
        <v>0.314285714285714</v>
      </c>
      <c r="I22" s="0" t="n">
        <v>0.0890648729732417</v>
      </c>
      <c r="J22" s="0" t="n">
        <v>51.5</v>
      </c>
      <c r="K22" s="0" t="n">
        <v>0.0183013503909026</v>
      </c>
      <c r="L22" s="0" t="n">
        <v>36797</v>
      </c>
      <c r="M22" s="0" t="n">
        <v>0.0195860929531689</v>
      </c>
      <c r="N22" s="0" t="n">
        <v>0.016673097109695</v>
      </c>
      <c r="O22" s="0" t="n">
        <v>0.00833654855484752</v>
      </c>
      <c r="P22" s="0" t="n">
        <v>5001.92913290851</v>
      </c>
    </row>
    <row r="23" customFormat="false" ht="14.25" hidden="false" customHeight="false" outlineLevel="0" collapsed="false">
      <c r="A23" s="0" t="s">
        <v>70</v>
      </c>
      <c r="B23" s="0" t="n">
        <v>4.43225806451613</v>
      </c>
      <c r="C23" s="0" t="n">
        <v>0.0376170193309086</v>
      </c>
      <c r="D23" s="0" t="n">
        <v>0.473817748216473</v>
      </c>
      <c r="E23" s="0" t="n">
        <v>0.0201497983601109</v>
      </c>
      <c r="F23" s="0" t="n">
        <v>0.247918133413201</v>
      </c>
      <c r="G23" s="0" t="n">
        <v>0.0225367226566611</v>
      </c>
      <c r="H23" s="0" t="n">
        <v>0.0847641336680431</v>
      </c>
      <c r="I23" s="0" t="n">
        <v>0.0240211579930991</v>
      </c>
      <c r="J23" s="0" t="n">
        <v>263</v>
      </c>
      <c r="K23" s="0" t="n">
        <v>0.0934612651030561</v>
      </c>
      <c r="L23" s="0" t="n">
        <v>116249</v>
      </c>
      <c r="M23" s="0" t="n">
        <v>0.0618763409982589</v>
      </c>
      <c r="N23" s="0" t="n">
        <v>0.0246974582497843</v>
      </c>
      <c r="O23" s="0" t="n">
        <v>0.0123487291248922</v>
      </c>
      <c r="P23" s="0" t="n">
        <v>7409.23747493529</v>
      </c>
    </row>
    <row r="24" customFormat="false" ht="14.25" hidden="false" customHeight="false" outlineLevel="0" collapsed="false">
      <c r="A24" s="0" t="s">
        <v>71</v>
      </c>
      <c r="B24" s="0" t="n">
        <v>5</v>
      </c>
      <c r="C24" s="0" t="n">
        <v>0.0424355021564107</v>
      </c>
      <c r="D24" s="0" t="n">
        <v>0.793650793650794</v>
      </c>
      <c r="E24" s="0" t="n">
        <v>0.0337511701927621</v>
      </c>
      <c r="F24" s="0" t="n">
        <v>0.52</v>
      </c>
      <c r="G24" s="0" t="n">
        <v>0.0472700226486932</v>
      </c>
      <c r="H24" s="0" t="n">
        <v>0.14</v>
      </c>
      <c r="I24" s="0" t="n">
        <v>0.0396743525062622</v>
      </c>
      <c r="J24" s="0" t="n">
        <v>75.5</v>
      </c>
      <c r="K24" s="0" t="n">
        <v>0.0268301350390903</v>
      </c>
      <c r="L24" s="0" t="n">
        <v>142623</v>
      </c>
      <c r="M24" s="0" t="n">
        <v>0.0759145401869666</v>
      </c>
      <c r="N24" s="0" t="n">
        <v>0.13286674763948</v>
      </c>
      <c r="O24" s="0" t="n">
        <v>0.0664333738197401</v>
      </c>
      <c r="P24" s="0" t="n">
        <v>39860.0242918441</v>
      </c>
    </row>
    <row r="25" customFormat="false" ht="14.25" hidden="false" customHeight="false" outlineLevel="0" collapsed="false">
      <c r="A25" s="0" t="s">
        <v>73</v>
      </c>
      <c r="B25" s="0" t="n">
        <v>4</v>
      </c>
      <c r="C25" s="0" t="n">
        <v>0.0339484017251285</v>
      </c>
      <c r="D25" s="0" t="n">
        <v>0.975903614457831</v>
      </c>
      <c r="E25" s="0" t="n">
        <v>0.0415017401189555</v>
      </c>
      <c r="F25" s="0" t="n">
        <v>0.481481481481481</v>
      </c>
      <c r="G25" s="0" t="n">
        <v>0.0437685394895308</v>
      </c>
      <c r="H25" s="0" t="n">
        <v>0.160493827160494</v>
      </c>
      <c r="I25" s="0" t="n">
        <v>0.0454820619560325</v>
      </c>
      <c r="J25" s="0" t="n">
        <v>38.5</v>
      </c>
      <c r="K25" s="0" t="n">
        <v>0.013681592039801</v>
      </c>
      <c r="L25" s="0" t="n">
        <v>21060</v>
      </c>
      <c r="M25" s="0" t="n">
        <v>0.0112096942031616</v>
      </c>
      <c r="N25" s="0" t="n">
        <v>0.0712647215409428</v>
      </c>
      <c r="O25" s="0" t="n">
        <v>0.0356323607704714</v>
      </c>
      <c r="P25" s="0" t="n">
        <v>21379.4164622829</v>
      </c>
    </row>
    <row r="26" customFormat="false" ht="14.25" hidden="false" customHeight="false" outlineLevel="0" collapsed="false">
      <c r="A26" s="0" t="s">
        <v>74</v>
      </c>
      <c r="B26" s="0" t="n">
        <v>4.53448275862069</v>
      </c>
      <c r="C26" s="0" t="n">
        <v>0.0384846105763311</v>
      </c>
      <c r="D26" s="0" t="n">
        <v>0.857052304420725</v>
      </c>
      <c r="E26" s="0" t="n">
        <v>0.0364474129201596</v>
      </c>
      <c r="F26" s="0" t="n">
        <v>0.442650501672241</v>
      </c>
      <c r="G26" s="0" t="n">
        <v>0.0402386523836582</v>
      </c>
      <c r="H26" s="0" t="n">
        <v>0.222918060200669</v>
      </c>
      <c r="I26" s="0" t="n">
        <v>0.0631723550029537</v>
      </c>
      <c r="J26" s="0" t="n">
        <v>66</v>
      </c>
      <c r="K26" s="0" t="n">
        <v>0.023454157782516</v>
      </c>
      <c r="L26" s="0" t="n">
        <v>34711</v>
      </c>
      <c r="M26" s="0" t="n">
        <v>0.0184757690164265</v>
      </c>
      <c r="N26" s="0" t="n">
        <v>0.0470199321111057</v>
      </c>
      <c r="O26" s="0" t="n">
        <v>0.0235099660555528</v>
      </c>
      <c r="P26" s="0" t="n">
        <v>14105.9796333317</v>
      </c>
    </row>
    <row r="27" customFormat="false" ht="14.25" hidden="false" customHeight="false" outlineLevel="0" collapsed="false">
      <c r="A27" s="0" t="s">
        <v>76</v>
      </c>
      <c r="B27" s="0" t="n">
        <v>5</v>
      </c>
      <c r="C27" s="0" t="n">
        <v>0.0424355021564107</v>
      </c>
      <c r="D27" s="0" t="n">
        <v>0.945054945054945</v>
      </c>
      <c r="E27" s="0" t="n">
        <v>0.0401898549679968</v>
      </c>
      <c r="F27" s="0" t="n">
        <v>0.534883720930233</v>
      </c>
      <c r="G27" s="0" t="n">
        <v>0.048623010774595</v>
      </c>
      <c r="H27" s="0" t="n">
        <v>0.13953488372093</v>
      </c>
      <c r="I27" s="0" t="n">
        <v>0.039542544026175</v>
      </c>
      <c r="J27" s="0" t="n">
        <v>20.5</v>
      </c>
      <c r="K27" s="0" t="n">
        <v>0.00728500355366027</v>
      </c>
      <c r="L27" s="0" t="n">
        <v>9024</v>
      </c>
      <c r="M27" s="0" t="n">
        <v>0.00480324218847722</v>
      </c>
      <c r="N27" s="0" t="n">
        <v>0.0892240625076444</v>
      </c>
      <c r="O27" s="0" t="n">
        <v>0.0446120312538222</v>
      </c>
      <c r="P27" s="0" t="n">
        <v>26767.2187522933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6" activeCellId="0" sqref="K16"/>
    </sheetView>
  </sheetViews>
  <sheetFormatPr defaultColWidth="10.66796875" defaultRowHeight="14.25" customHeight="true" zeroHeight="false" outlineLevelRow="0" outlineLevelCol="0"/>
  <cols>
    <col collapsed="false" customWidth="true" hidden="false" outlineLevel="0" max="2" min="2" style="0" width="34.33"/>
    <col collapsed="false" customWidth="true" hidden="false" outlineLevel="0" max="3" min="3" style="0" width="23.33"/>
    <col collapsed="false" customWidth="true" hidden="false" outlineLevel="0" max="4" min="4" style="0" width="23.11"/>
  </cols>
  <sheetData>
    <row r="1" customFormat="false" ht="14.25" hidden="false" customHeight="false" outlineLevel="0" collapsed="false">
      <c r="A1" s="0" t="s">
        <v>1</v>
      </c>
      <c r="B1" s="0" t="s">
        <v>12</v>
      </c>
      <c r="C1" s="0" t="s">
        <v>13</v>
      </c>
      <c r="D1" s="0" t="s">
        <v>14</v>
      </c>
    </row>
    <row r="2" customFormat="false" ht="14.25" hidden="false" customHeight="false" outlineLevel="0" collapsed="false">
      <c r="A2" s="0" t="s">
        <v>44</v>
      </c>
      <c r="B2" s="0" t="n">
        <v>10710</v>
      </c>
      <c r="C2" s="0" t="n">
        <v>0.0234489946051986</v>
      </c>
      <c r="D2" s="0" t="n">
        <v>14069.3967631192</v>
      </c>
    </row>
    <row r="3" customFormat="false" ht="14.25" hidden="false" customHeight="false" outlineLevel="0" collapsed="false">
      <c r="A3" s="0" t="s">
        <v>45</v>
      </c>
      <c r="B3" s="0" t="n">
        <v>30720</v>
      </c>
      <c r="C3" s="0" t="n">
        <v>0.0672598612765361</v>
      </c>
      <c r="D3" s="0" t="n">
        <v>40355.9167659217</v>
      </c>
    </row>
    <row r="4" customFormat="false" ht="14.25" hidden="false" customHeight="false" outlineLevel="0" collapsed="false">
      <c r="A4" s="0" t="s">
        <v>46</v>
      </c>
      <c r="B4" s="0" t="n">
        <v>894</v>
      </c>
      <c r="C4" s="0" t="n">
        <v>0.00195736705668045</v>
      </c>
      <c r="D4" s="0" t="n">
        <v>1174.42023400827</v>
      </c>
    </row>
    <row r="5" customFormat="false" ht="14.25" hidden="false" customHeight="false" outlineLevel="0" collapsed="false">
      <c r="A5" s="0" t="s">
        <v>48</v>
      </c>
      <c r="B5" s="0" t="n">
        <v>2064</v>
      </c>
      <c r="C5" s="0" t="n">
        <v>0.00451902192951727</v>
      </c>
      <c r="D5" s="0" t="n">
        <v>2711.41315771036</v>
      </c>
    </row>
    <row r="6" customFormat="false" ht="14.25" hidden="false" customHeight="false" outlineLevel="0" collapsed="false">
      <c r="A6" s="0" t="s">
        <v>143</v>
      </c>
      <c r="B6" s="0" t="n">
        <v>3478</v>
      </c>
      <c r="C6" s="0" t="n">
        <v>0.00761490226301408</v>
      </c>
      <c r="D6" s="0" t="n">
        <v>4568.94135780845</v>
      </c>
    </row>
    <row r="7" customFormat="false" ht="14.25" hidden="false" customHeight="false" outlineLevel="0" collapsed="false">
      <c r="A7" s="0" t="s">
        <v>50</v>
      </c>
      <c r="B7" s="0" t="n">
        <v>1434</v>
      </c>
      <c r="C7" s="0" t="n">
        <v>0.00313966930568206</v>
      </c>
      <c r="D7" s="0" t="n">
        <v>1883.80158340923</v>
      </c>
    </row>
    <row r="8" customFormat="false" ht="14.25" hidden="false" customHeight="false" outlineLevel="0" collapsed="false">
      <c r="A8" s="0" t="s">
        <v>52</v>
      </c>
      <c r="B8" s="0" t="n">
        <v>17965</v>
      </c>
      <c r="C8" s="0" t="n">
        <v>0.0393334442653962</v>
      </c>
      <c r="D8" s="0" t="n">
        <v>23600.0665592377</v>
      </c>
    </row>
    <row r="9" customFormat="false" ht="14.25" hidden="false" customHeight="false" outlineLevel="0" collapsed="false">
      <c r="A9" s="0" t="s">
        <v>53</v>
      </c>
      <c r="B9" s="0" t="n">
        <v>23856</v>
      </c>
      <c r="C9" s="0" t="n">
        <v>0.0522314860225601</v>
      </c>
      <c r="D9" s="0" t="n">
        <v>31338.891613536</v>
      </c>
    </row>
    <row r="10" customFormat="false" ht="14.25" hidden="false" customHeight="false" outlineLevel="0" collapsed="false">
      <c r="A10" s="0" t="s">
        <v>54</v>
      </c>
      <c r="B10" s="0" t="n">
        <v>6910</v>
      </c>
      <c r="C10" s="0" t="n">
        <v>0.0151290898900021</v>
      </c>
      <c r="D10" s="0" t="n">
        <v>9077.45393400126</v>
      </c>
    </row>
    <row r="11" customFormat="false" ht="14.25" hidden="false" customHeight="false" outlineLevel="0" collapsed="false">
      <c r="A11" s="0" t="s">
        <v>144</v>
      </c>
      <c r="B11" s="0" t="n">
        <v>2414</v>
      </c>
      <c r="C11" s="0" t="n">
        <v>0.00528532894275906</v>
      </c>
      <c r="D11" s="0" t="n">
        <v>3171.19736565543</v>
      </c>
    </row>
    <row r="12" customFormat="false" ht="14.25" hidden="false" customHeight="false" outlineLevel="0" collapsed="false">
      <c r="A12" s="0" t="s">
        <v>57</v>
      </c>
      <c r="B12" s="0" t="n">
        <v>2740</v>
      </c>
      <c r="C12" s="0" t="n">
        <v>0.00599908918937855</v>
      </c>
      <c r="D12" s="0" t="n">
        <v>3599.45351362713</v>
      </c>
    </row>
    <row r="13" customFormat="false" ht="14.25" hidden="false" customHeight="false" outlineLevel="0" collapsed="false">
      <c r="A13" s="0" t="s">
        <v>58</v>
      </c>
      <c r="B13" s="0" t="n">
        <v>9338</v>
      </c>
      <c r="C13" s="0" t="n">
        <v>0.0204450711132908</v>
      </c>
      <c r="D13" s="0" t="n">
        <v>12267.0426679745</v>
      </c>
    </row>
    <row r="14" customFormat="false" ht="14.25" hidden="false" customHeight="false" outlineLevel="0" collapsed="false">
      <c r="A14" s="0" t="s">
        <v>59</v>
      </c>
      <c r="B14" s="0" t="n">
        <v>14173</v>
      </c>
      <c r="C14" s="0" t="n">
        <v>0.0310310551390738</v>
      </c>
      <c r="D14" s="0" t="n">
        <v>18618.6330834443</v>
      </c>
    </row>
    <row r="15" customFormat="false" ht="14.25" hidden="false" customHeight="false" outlineLevel="0" collapsed="false">
      <c r="A15" s="0" t="s">
        <v>61</v>
      </c>
      <c r="B15" s="0" t="n">
        <v>5794</v>
      </c>
      <c r="C15" s="0" t="n">
        <v>0.0126856652420654</v>
      </c>
      <c r="D15" s="0" t="n">
        <v>7611.39914523926</v>
      </c>
    </row>
    <row r="16" customFormat="false" ht="14.25" hidden="false" customHeight="false" outlineLevel="0" collapsed="false">
      <c r="A16" s="0" t="s">
        <v>62</v>
      </c>
      <c r="B16" s="0" t="n">
        <v>33080</v>
      </c>
      <c r="C16" s="0" t="n">
        <v>0.072426959994395</v>
      </c>
      <c r="D16" s="0" t="n">
        <v>43456.175996637</v>
      </c>
    </row>
    <row r="17" customFormat="false" ht="14.25" hidden="false" customHeight="false" outlineLevel="0" collapsed="false">
      <c r="A17" s="0" t="s">
        <v>64</v>
      </c>
      <c r="B17" s="0" t="n">
        <v>23170</v>
      </c>
      <c r="C17" s="0" t="n">
        <v>0.0507295242766062</v>
      </c>
      <c r="D17" s="0" t="n">
        <v>30437.7145659637</v>
      </c>
    </row>
    <row r="18" customFormat="false" ht="14.25" hidden="false" customHeight="false" outlineLevel="0" collapsed="false">
      <c r="A18" s="0" t="s">
        <v>66</v>
      </c>
      <c r="B18" s="0" t="n">
        <v>23598</v>
      </c>
      <c r="C18" s="0" t="n">
        <v>0.0516666082813704</v>
      </c>
      <c r="D18" s="0" t="n">
        <v>30999.9649688223</v>
      </c>
    </row>
    <row r="19" customFormat="false" ht="14.25" hidden="false" customHeight="false" outlineLevel="0" collapsed="false">
      <c r="A19" s="0" t="s">
        <v>67</v>
      </c>
      <c r="B19" s="0" t="n">
        <v>10040</v>
      </c>
      <c r="C19" s="0" t="n">
        <v>0.0219820640369929</v>
      </c>
      <c r="D19" s="0" t="n">
        <v>13189.2384221958</v>
      </c>
    </row>
    <row r="20" customFormat="false" ht="14.25" hidden="false" customHeight="false" outlineLevel="0" collapsed="false">
      <c r="A20" s="0" t="s">
        <v>68</v>
      </c>
      <c r="B20" s="0" t="n">
        <v>83071</v>
      </c>
      <c r="C20" s="0" t="n">
        <v>0.181879685420024</v>
      </c>
      <c r="D20" s="0" t="n">
        <v>109127.811252014</v>
      </c>
    </row>
    <row r="21" customFormat="false" ht="14.25" hidden="false" customHeight="false" outlineLevel="0" collapsed="false">
      <c r="A21" s="0" t="s">
        <v>69</v>
      </c>
      <c r="B21" s="0" t="n">
        <v>31878</v>
      </c>
      <c r="C21" s="0" t="n">
        <v>0.0697952427660618</v>
      </c>
      <c r="D21" s="0" t="n">
        <v>41877.1456596371</v>
      </c>
    </row>
    <row r="22" customFormat="false" ht="14.25" hidden="false" customHeight="false" outlineLevel="0" collapsed="false">
      <c r="A22" s="0" t="s">
        <v>63</v>
      </c>
      <c r="B22" s="0" t="n">
        <v>7494</v>
      </c>
      <c r="C22" s="0" t="n">
        <v>0.0164077278778113</v>
      </c>
      <c r="D22" s="0" t="n">
        <v>9844.63672668675</v>
      </c>
    </row>
    <row r="23" customFormat="false" ht="14.25" hidden="false" customHeight="false" outlineLevel="0" collapsed="false">
      <c r="A23" s="0" t="s">
        <v>70</v>
      </c>
      <c r="B23" s="0" t="n">
        <v>48108</v>
      </c>
      <c r="C23" s="0" t="n">
        <v>0.105329993694388</v>
      </c>
      <c r="D23" s="0" t="n">
        <v>63197.9962166328</v>
      </c>
    </row>
    <row r="24" customFormat="false" ht="14.25" hidden="false" customHeight="false" outlineLevel="0" collapsed="false">
      <c r="A24" s="0" t="s">
        <v>71</v>
      </c>
      <c r="B24" s="0" t="n">
        <v>32952</v>
      </c>
      <c r="C24" s="0" t="n">
        <v>0.0721467105724094</v>
      </c>
      <c r="D24" s="0" t="n">
        <v>43288.0263434457</v>
      </c>
    </row>
    <row r="25" customFormat="false" ht="14.25" hidden="false" customHeight="false" outlineLevel="0" collapsed="false">
      <c r="A25" s="0" t="s">
        <v>73</v>
      </c>
      <c r="B25" s="0" t="n">
        <v>14246</v>
      </c>
      <c r="C25" s="0" t="n">
        <v>0.0311908848875499</v>
      </c>
      <c r="D25" s="0" t="n">
        <v>18714.53093253</v>
      </c>
    </row>
    <row r="26" customFormat="false" ht="14.25" hidden="false" customHeight="false" outlineLevel="0" collapsed="false">
      <c r="A26" s="0" t="s">
        <v>74</v>
      </c>
      <c r="B26" s="0" t="n">
        <v>13649</v>
      </c>
      <c r="C26" s="0" t="n">
        <v>0.0298837840678204</v>
      </c>
      <c r="D26" s="0" t="n">
        <v>17930.2704406922</v>
      </c>
    </row>
    <row r="27" customFormat="false" ht="14.25" hidden="false" customHeight="false" outlineLevel="0" collapsed="false">
      <c r="A27" s="0" t="s">
        <v>76</v>
      </c>
      <c r="B27" s="0" t="n">
        <v>2960</v>
      </c>
      <c r="C27" s="0" t="n">
        <v>0.00648076788341624</v>
      </c>
      <c r="D27" s="0" t="n">
        <v>3888.46073004974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ColWidth="10.66796875" defaultRowHeight="14.25" customHeight="true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40.33"/>
    <col collapsed="false" customWidth="true" hidden="false" outlineLevel="0" max="3" min="3" style="0" width="40.11"/>
    <col collapsed="false" customWidth="true" hidden="false" outlineLevel="0" max="4" min="4" style="0" width="18.67"/>
    <col collapsed="false" customWidth="true" hidden="false" outlineLevel="0" max="5" min="5" style="0" width="21"/>
    <col collapsed="false" customWidth="true" hidden="false" outlineLevel="0" max="6" min="6" style="0" width="19.67"/>
  </cols>
  <sheetData>
    <row r="1" customFormat="false" ht="14.25" hidden="false" customHeight="false" outlineLevel="0" collapsed="false">
      <c r="A1" s="0" t="s">
        <v>1</v>
      </c>
      <c r="B1" s="0" t="s">
        <v>246</v>
      </c>
      <c r="C1" s="0" t="s">
        <v>247</v>
      </c>
      <c r="D1" s="0" t="s">
        <v>142</v>
      </c>
      <c r="E1" s="0" t="s">
        <v>34</v>
      </c>
      <c r="F1" s="0" t="s">
        <v>248</v>
      </c>
    </row>
    <row r="2" customFormat="false" ht="14.25" hidden="false" customHeight="false" outlineLevel="0" collapsed="false">
      <c r="A2" s="0" t="s">
        <v>44</v>
      </c>
      <c r="B2" s="0" t="n">
        <v>5</v>
      </c>
      <c r="C2" s="0" t="n">
        <v>5</v>
      </c>
      <c r="D2" s="0" t="n">
        <v>10</v>
      </c>
      <c r="E2" s="0" t="n">
        <v>0.0381752376471704</v>
      </c>
      <c r="F2" s="0" t="n">
        <v>45810.2851766045</v>
      </c>
    </row>
    <row r="3" customFormat="false" ht="14.25" hidden="false" customHeight="false" outlineLevel="0" collapsed="false">
      <c r="A3" s="0" t="s">
        <v>45</v>
      </c>
      <c r="B3" s="0" t="n">
        <v>5.5191637630662</v>
      </c>
      <c r="C3" s="0" t="n">
        <v>5.01158301158301</v>
      </c>
      <c r="D3" s="0" t="n">
        <v>10.5307467746492</v>
      </c>
      <c r="E3" s="0" t="n">
        <v>0.0402013760724407</v>
      </c>
      <c r="F3" s="0" t="n">
        <v>48241.6512869288</v>
      </c>
    </row>
    <row r="4" customFormat="false" ht="14.25" hidden="false" customHeight="false" outlineLevel="0" collapsed="false">
      <c r="A4" s="0" t="s">
        <v>46</v>
      </c>
      <c r="B4" s="0" t="n">
        <v>5</v>
      </c>
      <c r="C4" s="0" t="n">
        <v>5</v>
      </c>
      <c r="D4" s="0" t="n">
        <v>10</v>
      </c>
      <c r="E4" s="0" t="n">
        <v>0.0381752376471704</v>
      </c>
      <c r="F4" s="0" t="n">
        <v>45810.2851766045</v>
      </c>
    </row>
    <row r="5" customFormat="false" ht="14.25" hidden="false" customHeight="false" outlineLevel="0" collapsed="false">
      <c r="A5" s="0" t="s">
        <v>48</v>
      </c>
      <c r="B5" s="0" t="n">
        <v>4.44761904761905</v>
      </c>
      <c r="C5" s="0" t="n">
        <v>4.5</v>
      </c>
      <c r="D5" s="0" t="n">
        <v>8.94761904761905</v>
      </c>
      <c r="E5" s="0" t="n">
        <v>0.0341577483519206</v>
      </c>
      <c r="F5" s="0" t="n">
        <v>40989.2980223047</v>
      </c>
    </row>
    <row r="6" customFormat="false" ht="14.25" hidden="false" customHeight="false" outlineLevel="0" collapsed="false">
      <c r="A6" s="0" t="s">
        <v>143</v>
      </c>
      <c r="B6" s="0" t="n">
        <v>3.94871794871795</v>
      </c>
      <c r="C6" s="0" t="n">
        <v>5</v>
      </c>
      <c r="D6" s="0" t="n">
        <v>8.94871794871795</v>
      </c>
      <c r="E6" s="0" t="n">
        <v>0.0341619434329807</v>
      </c>
      <c r="F6" s="0" t="n">
        <v>40994.3321195769</v>
      </c>
    </row>
    <row r="7" customFormat="false" ht="14.25" hidden="false" customHeight="false" outlineLevel="0" collapsed="false">
      <c r="A7" s="0" t="s">
        <v>50</v>
      </c>
      <c r="B7" s="0" t="n">
        <v>5</v>
      </c>
      <c r="C7" s="0" t="n">
        <v>5</v>
      </c>
      <c r="D7" s="0" t="n">
        <v>10</v>
      </c>
      <c r="E7" s="0" t="n">
        <v>0.0381752376471704</v>
      </c>
      <c r="F7" s="0" t="n">
        <v>45810.2851766045</v>
      </c>
    </row>
    <row r="8" customFormat="false" ht="14.25" hidden="false" customHeight="false" outlineLevel="0" collapsed="false">
      <c r="A8" s="0" t="s">
        <v>52</v>
      </c>
      <c r="B8" s="0" t="n">
        <v>7</v>
      </c>
      <c r="C8" s="0" t="n">
        <v>7</v>
      </c>
      <c r="D8" s="0" t="n">
        <v>14</v>
      </c>
      <c r="E8" s="0" t="n">
        <v>0.0534453327060386</v>
      </c>
      <c r="F8" s="0" t="n">
        <v>64134.3992472463</v>
      </c>
    </row>
    <row r="9" customFormat="false" ht="14.25" hidden="false" customHeight="false" outlineLevel="0" collapsed="false">
      <c r="A9" s="0" t="s">
        <v>53</v>
      </c>
      <c r="B9" s="0" t="n">
        <v>4</v>
      </c>
      <c r="C9" s="0" t="n">
        <v>4</v>
      </c>
      <c r="D9" s="0" t="n">
        <v>8</v>
      </c>
      <c r="E9" s="0" t="n">
        <v>0.0305401901177363</v>
      </c>
      <c r="F9" s="0" t="n">
        <v>36648.2281412836</v>
      </c>
    </row>
    <row r="10" customFormat="false" ht="14.25" hidden="false" customHeight="false" outlineLevel="0" collapsed="false">
      <c r="A10" s="0" t="s">
        <v>54</v>
      </c>
      <c r="B10" s="0" t="n">
        <v>5</v>
      </c>
      <c r="C10" s="0" t="n">
        <v>5</v>
      </c>
      <c r="D10" s="0" t="n">
        <v>10</v>
      </c>
      <c r="E10" s="0" t="n">
        <v>0.0381752376471704</v>
      </c>
      <c r="F10" s="0" t="n">
        <v>45810.2851766045</v>
      </c>
    </row>
    <row r="11" customFormat="false" ht="14.25" hidden="false" customHeight="false" outlineLevel="0" collapsed="false">
      <c r="A11" s="0" t="s">
        <v>144</v>
      </c>
      <c r="B11" s="0" t="n">
        <v>3</v>
      </c>
      <c r="C11" s="0" t="n">
        <v>0</v>
      </c>
      <c r="D11" s="0" t="n">
        <v>3</v>
      </c>
      <c r="E11" s="0" t="n">
        <v>0.0114525712941511</v>
      </c>
      <c r="F11" s="0" t="n">
        <v>13743.0855529813</v>
      </c>
    </row>
    <row r="12" customFormat="false" ht="14.25" hidden="false" customHeight="false" outlineLevel="0" collapsed="false">
      <c r="A12" s="0" t="s">
        <v>57</v>
      </c>
      <c r="B12" s="0" t="n">
        <v>5</v>
      </c>
      <c r="C12" s="0" t="n">
        <v>5</v>
      </c>
      <c r="D12" s="0" t="n">
        <v>10</v>
      </c>
      <c r="E12" s="0" t="n">
        <v>0.0381752376471704</v>
      </c>
      <c r="F12" s="0" t="n">
        <v>45810.2851766045</v>
      </c>
    </row>
    <row r="13" customFormat="false" ht="14.25" hidden="false" customHeight="false" outlineLevel="0" collapsed="false">
      <c r="A13" s="0" t="s">
        <v>58</v>
      </c>
      <c r="B13" s="0" t="n">
        <v>4.5960396039604</v>
      </c>
      <c r="C13" s="0" t="n">
        <v>4.69184290030211</v>
      </c>
      <c r="D13" s="0" t="n">
        <v>9.28788250426251</v>
      </c>
      <c r="E13" s="0" t="n">
        <v>0.0354567121839218</v>
      </c>
      <c r="F13" s="0" t="n">
        <v>42548.0546207061</v>
      </c>
    </row>
    <row r="14" customFormat="false" ht="14.25" hidden="false" customHeight="false" outlineLevel="0" collapsed="false">
      <c r="A14" s="0" t="s">
        <v>59</v>
      </c>
      <c r="B14" s="0" t="n">
        <v>4.66907514450867</v>
      </c>
      <c r="C14" s="0" t="n">
        <v>4.96961325966851</v>
      </c>
      <c r="D14" s="0" t="n">
        <v>9.63868840417718</v>
      </c>
      <c r="E14" s="0" t="n">
        <v>0.036795922043649</v>
      </c>
      <c r="F14" s="0" t="n">
        <v>44155.1064523787</v>
      </c>
    </row>
    <row r="15" customFormat="false" ht="14.25" hidden="false" customHeight="false" outlineLevel="0" collapsed="false">
      <c r="A15" s="0" t="s">
        <v>61</v>
      </c>
      <c r="B15" s="0" t="n">
        <v>3.79347826086957</v>
      </c>
      <c r="C15" s="0" t="n">
        <v>4</v>
      </c>
      <c r="D15" s="0" t="n">
        <v>7.79347826086957</v>
      </c>
      <c r="E15" s="0" t="n">
        <v>0.0297517884706752</v>
      </c>
      <c r="F15" s="0" t="n">
        <v>35702.1461648102</v>
      </c>
    </row>
    <row r="16" customFormat="false" ht="14.25" hidden="false" customHeight="false" outlineLevel="0" collapsed="false">
      <c r="A16" s="0" t="s">
        <v>62</v>
      </c>
      <c r="B16" s="0" t="n">
        <v>4.97222222222222</v>
      </c>
      <c r="C16" s="0" t="n">
        <v>5.14367816091954</v>
      </c>
      <c r="D16" s="0" t="n">
        <v>10.1159003831418</v>
      </c>
      <c r="E16" s="0" t="n">
        <v>0.0386176901141539</v>
      </c>
      <c r="F16" s="0" t="n">
        <v>46341.2281369847</v>
      </c>
    </row>
    <row r="17" customFormat="false" ht="14.25" hidden="false" customHeight="false" outlineLevel="0" collapsed="false">
      <c r="A17" s="0" t="s">
        <v>64</v>
      </c>
      <c r="B17" s="0" t="n">
        <v>7</v>
      </c>
      <c r="C17" s="0" t="n">
        <v>7</v>
      </c>
      <c r="D17" s="0" t="n">
        <v>14</v>
      </c>
      <c r="E17" s="0" t="n">
        <v>0.0534453327060386</v>
      </c>
      <c r="F17" s="0" t="n">
        <v>64134.3992472463</v>
      </c>
    </row>
    <row r="18" customFormat="false" ht="14.25" hidden="false" customHeight="false" outlineLevel="0" collapsed="false">
      <c r="A18" s="0" t="s">
        <v>66</v>
      </c>
      <c r="B18" s="0" t="n">
        <v>4.48421052631579</v>
      </c>
      <c r="C18" s="0" t="n">
        <v>5</v>
      </c>
      <c r="D18" s="0" t="n">
        <v>9.48421052631579</v>
      </c>
      <c r="E18" s="0" t="n">
        <v>0.03620619907379</v>
      </c>
      <c r="F18" s="0" t="n">
        <v>43447.4388885481</v>
      </c>
    </row>
    <row r="19" customFormat="false" ht="14.25" hidden="false" customHeight="false" outlineLevel="0" collapsed="false">
      <c r="A19" s="0" t="s">
        <v>67</v>
      </c>
      <c r="B19" s="0" t="n">
        <v>5.64953271028037</v>
      </c>
      <c r="C19" s="0" t="n">
        <v>5.98823529411765</v>
      </c>
      <c r="D19" s="0" t="n">
        <v>11.637768004398</v>
      </c>
      <c r="E19" s="0" t="n">
        <v>0.0444274559250531</v>
      </c>
      <c r="F19" s="0" t="n">
        <v>53312.9471100637</v>
      </c>
    </row>
    <row r="20" customFormat="false" ht="14.25" hidden="false" customHeight="false" outlineLevel="0" collapsed="false">
      <c r="A20" s="0" t="s">
        <v>68</v>
      </c>
      <c r="B20" s="0" t="n">
        <v>5</v>
      </c>
      <c r="C20" s="0" t="n">
        <v>5</v>
      </c>
      <c r="D20" s="0" t="n">
        <v>10</v>
      </c>
      <c r="E20" s="0" t="n">
        <v>0.0381752376471704</v>
      </c>
      <c r="F20" s="0" t="n">
        <v>45810.2851766045</v>
      </c>
    </row>
    <row r="21" customFormat="false" ht="14.25" hidden="false" customHeight="false" outlineLevel="0" collapsed="false">
      <c r="A21" s="0" t="s">
        <v>69</v>
      </c>
      <c r="B21" s="0" t="n">
        <v>5.10948905109489</v>
      </c>
      <c r="C21" s="0" t="n">
        <v>5.33333333333333</v>
      </c>
      <c r="D21" s="0" t="n">
        <v>10.4428223844282</v>
      </c>
      <c r="E21" s="0" t="n">
        <v>0.0398657226232738</v>
      </c>
      <c r="F21" s="0" t="n">
        <v>47838.8671479286</v>
      </c>
    </row>
    <row r="22" customFormat="false" ht="14.25" hidden="false" customHeight="false" outlineLevel="0" collapsed="false">
      <c r="A22" s="0" t="s">
        <v>63</v>
      </c>
      <c r="B22" s="0" t="n">
        <v>5.18429003021148</v>
      </c>
      <c r="C22" s="0" t="n">
        <v>5.16576086956522</v>
      </c>
      <c r="D22" s="0" t="n">
        <v>10.3500508997767</v>
      </c>
      <c r="E22" s="0" t="n">
        <v>0.0395115652759285</v>
      </c>
      <c r="F22" s="0" t="n">
        <v>47413.8783311142</v>
      </c>
    </row>
    <row r="23" customFormat="false" ht="14.25" hidden="false" customHeight="false" outlineLevel="0" collapsed="false">
      <c r="A23" s="0" t="s">
        <v>70</v>
      </c>
      <c r="B23" s="0" t="n">
        <v>4.45744680851064</v>
      </c>
      <c r="C23" s="0" t="n">
        <v>5</v>
      </c>
      <c r="D23" s="0" t="n">
        <v>9.45744680851064</v>
      </c>
      <c r="E23" s="0" t="n">
        <v>0.0361040279450367</v>
      </c>
      <c r="F23" s="0" t="n">
        <v>43324.833534044</v>
      </c>
    </row>
    <row r="24" customFormat="false" ht="14.25" hidden="false" customHeight="false" outlineLevel="0" collapsed="false">
      <c r="A24" s="0" t="s">
        <v>71</v>
      </c>
      <c r="B24" s="0" t="n">
        <v>5.08796296296296</v>
      </c>
      <c r="C24" s="0" t="n">
        <v>5.48543689320388</v>
      </c>
      <c r="D24" s="0" t="n">
        <v>10.5733998561668</v>
      </c>
      <c r="E24" s="0" t="n">
        <v>0.0403642052247727</v>
      </c>
      <c r="F24" s="0" t="n">
        <v>48437.0462697272</v>
      </c>
    </row>
    <row r="25" customFormat="false" ht="14.25" hidden="false" customHeight="false" outlineLevel="0" collapsed="false">
      <c r="A25" s="0" t="s">
        <v>73</v>
      </c>
      <c r="B25" s="0" t="n">
        <v>7</v>
      </c>
      <c r="C25" s="0" t="n">
        <v>7</v>
      </c>
      <c r="D25" s="0" t="n">
        <v>14</v>
      </c>
      <c r="E25" s="0" t="n">
        <v>0.0534453327060386</v>
      </c>
      <c r="F25" s="0" t="n">
        <v>64134.3992472463</v>
      </c>
    </row>
    <row r="26" customFormat="false" ht="14.25" hidden="false" customHeight="false" outlineLevel="0" collapsed="false">
      <c r="A26" s="0" t="s">
        <v>74</v>
      </c>
      <c r="B26" s="0" t="n">
        <v>5.74117647058824</v>
      </c>
      <c r="C26" s="0" t="n">
        <v>6</v>
      </c>
      <c r="D26" s="0" t="n">
        <v>11.7411764705882</v>
      </c>
      <c r="E26" s="0" t="n">
        <v>0.0448222202022071</v>
      </c>
      <c r="F26" s="0" t="n">
        <v>53786.6642426486</v>
      </c>
    </row>
    <row r="27" customFormat="false" ht="14.25" hidden="false" customHeight="false" outlineLevel="0" collapsed="false">
      <c r="A27" s="0" t="s">
        <v>76</v>
      </c>
      <c r="B27" s="0" t="n">
        <v>5</v>
      </c>
      <c r="C27" s="0" t="n">
        <v>5</v>
      </c>
      <c r="D27" s="0" t="n">
        <v>10</v>
      </c>
      <c r="E27" s="0" t="n">
        <v>0.0381752376471704</v>
      </c>
      <c r="F27" s="0" t="n">
        <v>45810.2851766045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9" activeCellId="0" sqref="L19"/>
    </sheetView>
  </sheetViews>
  <sheetFormatPr defaultColWidth="11.4453125" defaultRowHeight="14.25" customHeight="true" zeroHeight="false" outlineLevelRow="0" outlineLevelCol="0"/>
  <cols>
    <col collapsed="false" customWidth="true" hidden="false" outlineLevel="0" max="1" min="1" style="261" width="9.11"/>
    <col collapsed="false" customWidth="true" hidden="false" outlineLevel="0" max="3" min="2" style="262" width="8.44"/>
    <col collapsed="false" customWidth="true" hidden="false" outlineLevel="0" max="4" min="4" style="0" width="7.67"/>
    <col collapsed="false" customWidth="true" hidden="false" outlineLevel="0" max="5" min="5" style="0" width="6.44"/>
    <col collapsed="false" customWidth="true" hidden="false" outlineLevel="0" max="6" min="6" style="263" width="6.44"/>
    <col collapsed="false" customWidth="true" hidden="false" outlineLevel="0" max="7" min="7" style="0" width="8.34"/>
  </cols>
  <sheetData>
    <row r="1" customFormat="false" ht="14.25" hidden="false" customHeight="false" outlineLevel="0" collapsed="false">
      <c r="A1" s="264" t="s">
        <v>1</v>
      </c>
      <c r="B1" s="265" t="s">
        <v>15</v>
      </c>
      <c r="C1" s="265"/>
      <c r="D1" s="265"/>
      <c r="E1" s="266" t="s">
        <v>134</v>
      </c>
      <c r="F1" s="266"/>
      <c r="G1" s="266"/>
    </row>
    <row r="2" customFormat="false" ht="14.25" hidden="false" customHeight="false" outlineLevel="0" collapsed="false">
      <c r="A2" s="264"/>
      <c r="B2" s="267" t="n">
        <v>2022</v>
      </c>
      <c r="C2" s="267" t="n">
        <v>2023</v>
      </c>
      <c r="D2" s="268" t="s">
        <v>277</v>
      </c>
      <c r="E2" s="269" t="n">
        <v>2022</v>
      </c>
      <c r="F2" s="269" t="n">
        <v>2023</v>
      </c>
      <c r="G2" s="268" t="s">
        <v>277</v>
      </c>
    </row>
    <row r="3" customFormat="false" ht="14.25" hidden="false" customHeight="false" outlineLevel="0" collapsed="false">
      <c r="A3" s="270" t="s">
        <v>44</v>
      </c>
      <c r="B3" s="271" t="n">
        <v>910.658</v>
      </c>
      <c r="C3" s="271" t="n">
        <v>719.448</v>
      </c>
      <c r="D3" s="272" t="n">
        <f aca="false">(C3-B3)/B3</f>
        <v>-0.209969055342401</v>
      </c>
      <c r="E3" s="273" t="n">
        <v>0.0357003261629782</v>
      </c>
      <c r="F3" s="273" t="n">
        <v>0.0228513539628522</v>
      </c>
      <c r="G3" s="274" t="n">
        <f aca="false">(F3-E3)/E3</f>
        <v>-0.35991189944507</v>
      </c>
    </row>
    <row r="4" customFormat="false" ht="14.25" hidden="false" customHeight="false" outlineLevel="0" collapsed="false">
      <c r="A4" s="275" t="s">
        <v>45</v>
      </c>
      <c r="B4" s="271" t="n">
        <v>2614.63075801534</v>
      </c>
      <c r="C4" s="271" t="n">
        <v>1898.78745275618</v>
      </c>
      <c r="D4" s="272" t="n">
        <f aca="false">(C4-B4)/B4</f>
        <v>-0.27378370848912</v>
      </c>
      <c r="E4" s="276" t="n">
        <v>0.0422542855637968</v>
      </c>
      <c r="F4" s="276" t="n">
        <v>0.0182900901467637</v>
      </c>
      <c r="G4" s="274" t="n">
        <f aca="false">(F4-E4)/E4</f>
        <v>-0.567142364313585</v>
      </c>
    </row>
    <row r="5" customFormat="false" ht="14.25" hidden="false" customHeight="false" outlineLevel="0" collapsed="false">
      <c r="A5" s="275" t="s">
        <v>46</v>
      </c>
      <c r="B5" s="271" t="n">
        <v>1030.074</v>
      </c>
      <c r="C5" s="271" t="n">
        <v>645.558</v>
      </c>
      <c r="D5" s="272" t="n">
        <f aca="false">(C5-B5)/B5</f>
        <v>-0.373289685983725</v>
      </c>
      <c r="E5" s="276" t="n">
        <v>0.0343009753918744</v>
      </c>
      <c r="F5" s="276" t="n">
        <v>0.0200480886904035</v>
      </c>
      <c r="G5" s="274" t="n">
        <f aca="false">(F5-E5)/E5</f>
        <v>-0.415524239140071</v>
      </c>
    </row>
    <row r="6" customFormat="false" ht="14.25" hidden="false" customHeight="false" outlineLevel="0" collapsed="false">
      <c r="A6" s="275" t="s">
        <v>48</v>
      </c>
      <c r="B6" s="271" t="n">
        <v>3401.975</v>
      </c>
      <c r="C6" s="271" t="n">
        <v>2877.0125</v>
      </c>
      <c r="D6" s="272" t="n">
        <f aca="false">(C6-B6)/B6</f>
        <v>-0.15431109870002</v>
      </c>
      <c r="E6" s="276" t="n">
        <v>0.0362777075612338</v>
      </c>
      <c r="F6" s="276" t="n">
        <v>0.0691604502390854</v>
      </c>
      <c r="G6" s="277" t="n">
        <f aca="false">(F6-E6)/E6</f>
        <v>0.906417325911463</v>
      </c>
    </row>
    <row r="7" customFormat="false" ht="14.25" hidden="false" customHeight="false" outlineLevel="0" collapsed="false">
      <c r="A7" s="275" t="s">
        <v>143</v>
      </c>
      <c r="B7" s="271" t="n">
        <v>2413.36</v>
      </c>
      <c r="C7" s="271" t="n">
        <v>2983.815</v>
      </c>
      <c r="D7" s="278" t="n">
        <f aca="false">(C7-B7)/B7</f>
        <v>0.236373769350615</v>
      </c>
      <c r="E7" s="276" t="n">
        <v>0.0339863501204628</v>
      </c>
      <c r="F7" s="276" t="n">
        <v>0.0461012897077741</v>
      </c>
      <c r="G7" s="277" t="n">
        <f aca="false">(F7-E7)/E7</f>
        <v>0.356464861462633</v>
      </c>
    </row>
    <row r="8" customFormat="false" ht="14.25" hidden="false" customHeight="false" outlineLevel="0" collapsed="false">
      <c r="A8" s="275" t="s">
        <v>50</v>
      </c>
      <c r="B8" s="271" t="n">
        <v>633.13834486112</v>
      </c>
      <c r="C8" s="271" t="n">
        <v>389.62586208864</v>
      </c>
      <c r="D8" s="272" t="n">
        <f aca="false">(C8-B8)/B8</f>
        <v>-0.384611806801711</v>
      </c>
      <c r="E8" s="276" t="n">
        <v>0.0410104182117046</v>
      </c>
      <c r="F8" s="276" t="n">
        <v>0.0309954507451637</v>
      </c>
      <c r="G8" s="274" t="n">
        <f aca="false">(F8-E8)/E8</f>
        <v>-0.244205445914779</v>
      </c>
    </row>
    <row r="9" customFormat="false" ht="14.25" hidden="false" customHeight="false" outlineLevel="0" collapsed="false">
      <c r="A9" s="275" t="s">
        <v>52</v>
      </c>
      <c r="B9" s="271" t="n">
        <v>1175.575</v>
      </c>
      <c r="C9" s="271" t="n">
        <v>819.785</v>
      </c>
      <c r="D9" s="272" t="n">
        <f aca="false">(C9-B9)/B9</f>
        <v>-0.30265189375412</v>
      </c>
      <c r="E9" s="276" t="n">
        <v>0.0495856620596732</v>
      </c>
      <c r="F9" s="276" t="n">
        <v>0.0206073768324316</v>
      </c>
      <c r="G9" s="274" t="n">
        <f aca="false">(F9-E9)/E9</f>
        <v>-0.584408557303683</v>
      </c>
    </row>
    <row r="10" customFormat="false" ht="14.25" hidden="false" customHeight="false" outlineLevel="0" collapsed="false">
      <c r="A10" s="275" t="s">
        <v>53</v>
      </c>
      <c r="B10" s="271" t="n">
        <v>909.35</v>
      </c>
      <c r="C10" s="271" t="n">
        <v>1842.16</v>
      </c>
      <c r="D10" s="278" t="n">
        <f aca="false">(C10-B10)/B10</f>
        <v>1.0257986473855</v>
      </c>
      <c r="E10" s="276" t="n">
        <v>0.0419433187257738</v>
      </c>
      <c r="F10" s="276" t="n">
        <v>0.0341761317627378</v>
      </c>
      <c r="G10" s="274" t="n">
        <f aca="false">(F10-E10)/E10</f>
        <v>-0.185182937330687</v>
      </c>
    </row>
    <row r="11" customFormat="false" ht="14.25" hidden="false" customHeight="false" outlineLevel="0" collapsed="false">
      <c r="A11" s="275" t="s">
        <v>54</v>
      </c>
      <c r="B11" s="271" t="n">
        <v>826.89</v>
      </c>
      <c r="C11" s="271" t="n">
        <v>1441.935</v>
      </c>
      <c r="D11" s="278" t="n">
        <f aca="false">(C11-B11)/B11</f>
        <v>0.743805101041251</v>
      </c>
      <c r="E11" s="276" t="n">
        <v>0.0361667764200128</v>
      </c>
      <c r="F11" s="276" t="n">
        <v>0.075053475940852</v>
      </c>
      <c r="G11" s="277" t="n">
        <f aca="false">(F11-E11)/E11</f>
        <v>1.07520501880619</v>
      </c>
    </row>
    <row r="12" customFormat="false" ht="14.25" hidden="false" customHeight="false" outlineLevel="0" collapsed="false">
      <c r="A12" s="275" t="s">
        <v>144</v>
      </c>
      <c r="B12" s="271" t="n">
        <v>1979.76</v>
      </c>
      <c r="C12" s="271" t="n">
        <v>2023.54</v>
      </c>
      <c r="D12" s="278" t="n">
        <f aca="false">(C12-B12)/B12</f>
        <v>0.0221137915706954</v>
      </c>
      <c r="E12" s="276" t="n">
        <v>0.0171873200592045</v>
      </c>
      <c r="F12" s="276" t="n">
        <v>0.0781915065385647</v>
      </c>
      <c r="G12" s="277" t="n">
        <f aca="false">(F12-E12)/E12</f>
        <v>3.54937164544684</v>
      </c>
    </row>
    <row r="13" customFormat="false" ht="14.25" hidden="false" customHeight="false" outlineLevel="0" collapsed="false">
      <c r="A13" s="275" t="s">
        <v>57</v>
      </c>
      <c r="B13" s="271" t="n">
        <v>3794.49</v>
      </c>
      <c r="C13" s="271" t="n">
        <v>2578.41</v>
      </c>
      <c r="D13" s="272" t="n">
        <f aca="false">(C13-B13)/B13</f>
        <v>-0.320485756979199</v>
      </c>
      <c r="E13" s="276" t="n">
        <v>0.0410104182117046</v>
      </c>
      <c r="F13" s="276" t="n">
        <v>0.0337003697548408</v>
      </c>
      <c r="G13" s="274" t="n">
        <f aca="false">(F13-E13)/E13</f>
        <v>-0.178248571353936</v>
      </c>
    </row>
    <row r="14" customFormat="false" ht="14.25" hidden="false" customHeight="false" outlineLevel="0" collapsed="false">
      <c r="A14" s="275" t="s">
        <v>58</v>
      </c>
      <c r="B14" s="271" t="n">
        <v>4344.85225</v>
      </c>
      <c r="C14" s="271" t="n">
        <v>4509.34875</v>
      </c>
      <c r="D14" s="278" t="n">
        <f aca="false">(C14-B14)/B14</f>
        <v>0.0378600906394458</v>
      </c>
      <c r="E14" s="276" t="n">
        <v>0.0372841310707621</v>
      </c>
      <c r="F14" s="276" t="n">
        <v>0.0355843890500503</v>
      </c>
      <c r="G14" s="274" t="n">
        <f aca="false">(F14-E14)/E14</f>
        <v>-0.0455888865288516</v>
      </c>
    </row>
    <row r="15" customFormat="false" ht="14.25" hidden="false" customHeight="false" outlineLevel="0" collapsed="false">
      <c r="A15" s="275" t="s">
        <v>59</v>
      </c>
      <c r="B15" s="271" t="n">
        <v>6171.77752716934</v>
      </c>
      <c r="C15" s="271" t="n">
        <v>3504.93606841462</v>
      </c>
      <c r="D15" s="272" t="n">
        <f aca="false">(C15-B15)/B15</f>
        <v>-0.432102655517762</v>
      </c>
      <c r="E15" s="276" t="n">
        <v>0.0319912720444614</v>
      </c>
      <c r="F15" s="276" t="n">
        <v>0.0344883093225826</v>
      </c>
      <c r="G15" s="277" t="n">
        <f aca="false">(F15-E15)/E15</f>
        <v>0.0780537039805989</v>
      </c>
    </row>
    <row r="16" customFormat="false" ht="14.25" hidden="false" customHeight="false" outlineLevel="0" collapsed="false">
      <c r="A16" s="275" t="s">
        <v>61</v>
      </c>
      <c r="B16" s="271" t="n">
        <v>879.143</v>
      </c>
      <c r="C16" s="271" t="n">
        <v>1724.001</v>
      </c>
      <c r="D16" s="278" t="n">
        <f aca="false">(C16-B16)/B16</f>
        <v>0.961001793792364</v>
      </c>
      <c r="E16" s="276" t="n">
        <v>0.0318498250215749</v>
      </c>
      <c r="F16" s="276" t="n">
        <v>0.0586700511273698</v>
      </c>
      <c r="G16" s="277" t="n">
        <f aca="false">(F16-E16)/E16</f>
        <v>0.842083938848236</v>
      </c>
    </row>
    <row r="17" customFormat="false" ht="14.25" hidden="false" customHeight="false" outlineLevel="0" collapsed="false">
      <c r="A17" s="275" t="s">
        <v>62</v>
      </c>
      <c r="B17" s="271" t="n">
        <v>2653.79911574425</v>
      </c>
      <c r="C17" s="271" t="n">
        <v>2471.99330521643</v>
      </c>
      <c r="D17" s="272" t="n">
        <f aca="false">(C17-B17)/B17</f>
        <v>-0.0685077515661289</v>
      </c>
      <c r="E17" s="276" t="n">
        <v>0.0363354570690727</v>
      </c>
      <c r="F17" s="276" t="n">
        <v>0.0372163336113682</v>
      </c>
      <c r="G17" s="277" t="n">
        <f aca="false">(F17-E17)/E17</f>
        <v>0.0242428914715723</v>
      </c>
    </row>
    <row r="18" customFormat="false" ht="14.25" hidden="false" customHeight="false" outlineLevel="0" collapsed="false">
      <c r="A18" s="275" t="s">
        <v>64</v>
      </c>
      <c r="B18" s="271" t="n">
        <v>871.57517243056</v>
      </c>
      <c r="C18" s="271" t="n">
        <v>695.81793104432</v>
      </c>
      <c r="D18" s="272" t="n">
        <f aca="false">(C18-B18)/B18</f>
        <v>-0.201654713151255</v>
      </c>
      <c r="E18" s="276" t="n">
        <v>0.0434487640651443</v>
      </c>
      <c r="F18" s="276" t="n">
        <v>0.0531592706985298</v>
      </c>
      <c r="G18" s="277" t="n">
        <f aca="false">(F18-E18)/E18</f>
        <v>0.223493276329476</v>
      </c>
    </row>
    <row r="19" customFormat="false" ht="14.25" hidden="false" customHeight="false" outlineLevel="0" collapsed="false">
      <c r="A19" s="275" t="s">
        <v>66</v>
      </c>
      <c r="B19" s="271" t="n">
        <v>745.82808621528</v>
      </c>
      <c r="C19" s="271" t="n">
        <v>2286.68746552216</v>
      </c>
      <c r="D19" s="278" t="n">
        <f aca="false">(C19-B19)/B19</f>
        <v>2.06597124429304</v>
      </c>
      <c r="E19" s="276" t="n">
        <v>0.0328522357700257</v>
      </c>
      <c r="F19" s="276" t="n">
        <v>0.0372731046655909</v>
      </c>
      <c r="G19" s="277" t="n">
        <f aca="false">(F19-E19)/E19</f>
        <v>0.134568281030017</v>
      </c>
    </row>
    <row r="20" customFormat="false" ht="14.25" hidden="false" customHeight="false" outlineLevel="0" collapsed="false">
      <c r="A20" s="275" t="s">
        <v>67</v>
      </c>
      <c r="B20" s="271" t="n">
        <v>2097.53697283066</v>
      </c>
      <c r="C20" s="271" t="n">
        <v>1488.12818158538</v>
      </c>
      <c r="D20" s="272" t="n">
        <f aca="false">(C20-B20)/B20</f>
        <v>-0.290535422802523</v>
      </c>
      <c r="E20" s="276" t="n">
        <v>0.046708042882942</v>
      </c>
      <c r="F20" s="276" t="n">
        <v>0.0180099957336037</v>
      </c>
      <c r="G20" s="274" t="n">
        <f aca="false">(F20-E20)/E20</f>
        <v>-0.61441339388294</v>
      </c>
    </row>
    <row r="21" customFormat="false" ht="14.25" hidden="false" customHeight="false" outlineLevel="0" collapsed="false">
      <c r="A21" s="275" t="s">
        <v>68</v>
      </c>
      <c r="B21" s="271" t="n">
        <v>796.517</v>
      </c>
      <c r="C21" s="271" t="n">
        <v>485.013</v>
      </c>
      <c r="D21" s="272" t="n">
        <f aca="false">(C21-B21)/B21</f>
        <v>-0.391082676201512</v>
      </c>
      <c r="E21" s="276" t="n">
        <v>0.034767425648909</v>
      </c>
      <c r="F21" s="276" t="n">
        <v>0.0161151881257754</v>
      </c>
      <c r="G21" s="274" t="n">
        <f aca="false">(F21-E21)/E21</f>
        <v>-0.536486011690627</v>
      </c>
    </row>
    <row r="22" customFormat="false" ht="14.25" hidden="false" customHeight="false" outlineLevel="0" collapsed="false">
      <c r="A22" s="275" t="s">
        <v>69</v>
      </c>
      <c r="B22" s="271" t="n">
        <v>828.758758015344</v>
      </c>
      <c r="C22" s="271" t="n">
        <v>742.033452756176</v>
      </c>
      <c r="D22" s="272" t="n">
        <f aca="false">(C22-B22)/B22</f>
        <v>-0.104644813005478</v>
      </c>
      <c r="E22" s="276" t="n">
        <v>0.0449870732976658</v>
      </c>
      <c r="F22" s="276" t="n">
        <v>0.0615961340812769</v>
      </c>
      <c r="G22" s="277" t="n">
        <f aca="false">(F22-E22)/E22</f>
        <v>0.36919629498265</v>
      </c>
    </row>
    <row r="23" customFormat="false" ht="14.25" hidden="false" customHeight="false" outlineLevel="0" collapsed="false">
      <c r="A23" s="275" t="s">
        <v>226</v>
      </c>
      <c r="B23" s="271" t="n">
        <v>1885.59489649304</v>
      </c>
      <c r="C23" s="271" t="n">
        <v>1792.12324134488</v>
      </c>
      <c r="D23" s="272" t="n">
        <f aca="false">(C23-B23)/B23</f>
        <v>-0.0495714404626387</v>
      </c>
      <c r="E23" s="276" t="n">
        <v>0.0396118301309512</v>
      </c>
      <c r="F23" s="276" t="n">
        <v>0.0301179839109863</v>
      </c>
      <c r="G23" s="274" t="n">
        <f aca="false">(F23-E23)/E23</f>
        <v>-0.239671991639355</v>
      </c>
    </row>
    <row r="24" customFormat="false" ht="14.25" hidden="false" customHeight="false" outlineLevel="0" collapsed="false">
      <c r="A24" s="275" t="s">
        <v>70</v>
      </c>
      <c r="B24" s="271" t="n">
        <v>2226.705</v>
      </c>
      <c r="C24" s="271" t="n">
        <v>1880.664</v>
      </c>
      <c r="D24" s="272" t="n">
        <f aca="false">(C24-B24)/B24</f>
        <v>-0.15540495934576</v>
      </c>
      <c r="E24" s="276" t="n">
        <v>0.0405714062050838</v>
      </c>
      <c r="F24" s="276" t="n">
        <v>0.0217955494655534</v>
      </c>
      <c r="G24" s="274" t="n">
        <f aca="false">(F24-E24)/E24</f>
        <v>-0.462785456452276</v>
      </c>
    </row>
    <row r="25" customFormat="false" ht="14.25" hidden="false" customHeight="false" outlineLevel="0" collapsed="false">
      <c r="A25" s="275" t="s">
        <v>71</v>
      </c>
      <c r="B25" s="271" t="n">
        <v>902.25</v>
      </c>
      <c r="C25" s="271" t="n">
        <v>848.75</v>
      </c>
      <c r="D25" s="272" t="n">
        <f aca="false">(C25-B25)/B25</f>
        <v>-0.0592962039346079</v>
      </c>
      <c r="E25" s="276" t="n">
        <v>0.0403855577889476</v>
      </c>
      <c r="F25" s="276" t="n">
        <v>0.0282135409401817</v>
      </c>
      <c r="G25" s="274" t="n">
        <f aca="false">(F25-E25)/E25</f>
        <v>-0.30139528869147</v>
      </c>
    </row>
    <row r="26" customFormat="false" ht="14.25" hidden="false" customHeight="false" outlineLevel="0" collapsed="false">
      <c r="A26" s="275" t="s">
        <v>73</v>
      </c>
      <c r="B26" s="271" t="n">
        <v>301.28</v>
      </c>
      <c r="C26" s="271" t="n">
        <v>249.8</v>
      </c>
      <c r="D26" s="272" t="n">
        <f aca="false">(C26-B26)/B26</f>
        <v>-0.170870950610727</v>
      </c>
      <c r="E26" s="276" t="n">
        <v>0.0477198610315347</v>
      </c>
      <c r="F26" s="276" t="n">
        <v>0.0266193050708252</v>
      </c>
      <c r="G26" s="274" t="n">
        <f aca="false">(F26-E26)/E26</f>
        <v>-0.44217555341927</v>
      </c>
    </row>
    <row r="27" customFormat="false" ht="14.25" hidden="false" customHeight="false" outlineLevel="0" collapsed="false">
      <c r="A27" s="275" t="s">
        <v>74</v>
      </c>
      <c r="B27" s="271" t="n">
        <v>1191.48878950384</v>
      </c>
      <c r="C27" s="271" t="n">
        <v>1721.57626318904</v>
      </c>
      <c r="D27" s="278" t="n">
        <f aca="false">(C27-B27)/B27</f>
        <v>0.444895057641238</v>
      </c>
      <c r="E27" s="276" t="n">
        <v>0.0324778974248323</v>
      </c>
      <c r="F27" s="276" t="n">
        <v>0.0528938262567441</v>
      </c>
      <c r="G27" s="277" t="n">
        <f aca="false">(F27-E27)/E27</f>
        <v>0.628609930158286</v>
      </c>
    </row>
    <row r="28" customFormat="false" ht="14.25" hidden="false" customHeight="false" outlineLevel="0" collapsed="false">
      <c r="A28" s="279" t="s">
        <v>76</v>
      </c>
      <c r="B28" s="280" t="n">
        <v>449.32</v>
      </c>
      <c r="C28" s="280" t="n">
        <v>274.08</v>
      </c>
      <c r="D28" s="281" t="n">
        <f aca="false">(C28-B28)/B28</f>
        <v>-0.390011573043711</v>
      </c>
      <c r="E28" s="282" t="n">
        <v>0.0495856620596732</v>
      </c>
      <c r="F28" s="282" t="n">
        <v>0.039071433618092</v>
      </c>
      <c r="G28" s="283" t="n">
        <f aca="false">(F28-E28)/E28</f>
        <v>-0.212041707317087</v>
      </c>
    </row>
    <row r="29" customFormat="false" ht="14.25" hidden="false" customHeight="false" outlineLevel="0" collapsed="false">
      <c r="A29" s="284" t="s">
        <v>208</v>
      </c>
      <c r="B29" s="284" t="n">
        <f aca="false">SUM(B3:B28)</f>
        <v>46036.3276712788</v>
      </c>
      <c r="C29" s="284" t="n">
        <f aca="false">SUM(C3:C28)</f>
        <v>42895.0294739178</v>
      </c>
      <c r="D29" s="285"/>
      <c r="E29" s="286" t="n">
        <v>1</v>
      </c>
      <c r="F29" s="286" t="n">
        <v>1</v>
      </c>
      <c r="G29" s="285"/>
    </row>
    <row r="30" customFormat="false" ht="14.25" hidden="false" customHeight="false" outlineLevel="0" collapsed="false">
      <c r="A30" s="284" t="s">
        <v>278</v>
      </c>
      <c r="B30" s="284"/>
      <c r="C30" s="284"/>
      <c r="D30" s="285" t="n">
        <f aca="false">AVERAGE(D3:D28)</f>
        <v>0.0463474357700671</v>
      </c>
      <c r="E30" s="286"/>
      <c r="F30" s="286"/>
      <c r="G30" s="285" t="n">
        <f aca="false">AVERAGE(G3:G28)</f>
        <v>0.107635571692472</v>
      </c>
    </row>
  </sheetData>
  <mergeCells count="3">
    <mergeCell ref="A1:A2"/>
    <mergeCell ref="B1:D1"/>
    <mergeCell ref="E1:G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N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8.88671875" defaultRowHeight="14.25" customHeight="true" zeroHeight="false" outlineLevelRow="0" outlineLevelCol="0"/>
  <cols>
    <col collapsed="false" customWidth="false" hidden="false" outlineLevel="0" max="5" min="1" style="111" width="8.88"/>
    <col collapsed="false" customWidth="true" hidden="false" outlineLevel="0" max="6" min="6" style="111" width="11.11"/>
    <col collapsed="false" customWidth="true" hidden="false" outlineLevel="0" max="7" min="7" style="111" width="12.67"/>
    <col collapsed="false" customWidth="true" hidden="false" outlineLevel="0" max="8" min="8" style="111" width="15.33"/>
    <col collapsed="false" customWidth="true" hidden="false" outlineLevel="0" max="9" min="9" style="111" width="12.67"/>
    <col collapsed="false" customWidth="true" hidden="false" outlineLevel="0" max="10" min="10" style="111" width="13.56"/>
    <col collapsed="false" customWidth="true" hidden="false" outlineLevel="0" max="11" min="11" style="111" width="12.67"/>
    <col collapsed="false" customWidth="true" hidden="false" outlineLevel="0" max="12" min="12" style="111" width="15.66"/>
    <col collapsed="false" customWidth="true" hidden="false" outlineLevel="0" max="13" min="13" style="111" width="12.88"/>
    <col collapsed="false" customWidth="true" hidden="false" outlineLevel="0" max="14" min="14" style="111" width="10.33"/>
    <col collapsed="false" customWidth="false" hidden="false" outlineLevel="0" max="16384" min="15" style="111" width="8.88"/>
  </cols>
  <sheetData>
    <row r="2" customFormat="false" ht="15" hidden="false" customHeight="false" outlineLevel="0" collapsed="false">
      <c r="B2" s="112" t="s">
        <v>130</v>
      </c>
    </row>
    <row r="3" customFormat="false" ht="14.25" hidden="false" customHeight="true" outlineLevel="0" collapsed="false">
      <c r="B3" s="113"/>
      <c r="C3" s="114" t="s">
        <v>131</v>
      </c>
      <c r="D3" s="114"/>
      <c r="E3" s="115"/>
      <c r="F3" s="115"/>
      <c r="G3" s="114" t="s">
        <v>132</v>
      </c>
      <c r="H3" s="114"/>
      <c r="I3" s="114"/>
      <c r="J3" s="114"/>
      <c r="K3" s="114"/>
      <c r="L3" s="114"/>
      <c r="M3" s="115"/>
      <c r="N3" s="116"/>
    </row>
    <row r="4" s="117" customFormat="true" ht="35.5" hidden="false" customHeight="false" outlineLevel="0" collapsed="false">
      <c r="B4" s="118" t="s">
        <v>1</v>
      </c>
      <c r="C4" s="119" t="s">
        <v>133</v>
      </c>
      <c r="D4" s="119" t="s">
        <v>134</v>
      </c>
      <c r="E4" s="119" t="s">
        <v>11</v>
      </c>
      <c r="F4" s="119" t="s">
        <v>135</v>
      </c>
      <c r="G4" s="119" t="s">
        <v>136</v>
      </c>
      <c r="H4" s="119" t="s">
        <v>137</v>
      </c>
      <c r="I4" s="119" t="s">
        <v>138</v>
      </c>
      <c r="J4" s="119" t="s">
        <v>139</v>
      </c>
      <c r="K4" s="119" t="s">
        <v>140</v>
      </c>
      <c r="L4" s="119" t="s">
        <v>141</v>
      </c>
      <c r="M4" s="119" t="s">
        <v>28</v>
      </c>
      <c r="N4" s="120" t="s">
        <v>142</v>
      </c>
    </row>
    <row r="5" customFormat="false" ht="14.25" hidden="false" customHeight="false" outlineLevel="0" collapsed="false">
      <c r="B5" s="121" t="s">
        <v>44</v>
      </c>
      <c r="C5" s="122" t="n">
        <v>0.0176475571722865</v>
      </c>
      <c r="D5" s="122" t="n">
        <v>0.0287797787921623</v>
      </c>
      <c r="E5" s="122" t="n">
        <v>0.0260297482837529</v>
      </c>
      <c r="F5" s="122" t="n">
        <v>0.00756350969427455</v>
      </c>
      <c r="G5" s="122" t="n">
        <v>0.0404444471847056</v>
      </c>
      <c r="H5" s="122" t="n">
        <v>0.0458042788732022</v>
      </c>
      <c r="I5" s="122" t="n">
        <v>0.050068622526951</v>
      </c>
      <c r="J5" s="122" t="n">
        <v>0.0336794924106536</v>
      </c>
      <c r="K5" s="122" t="n">
        <v>0.0237177015040494</v>
      </c>
      <c r="L5" s="122" t="n">
        <v>0.0192154800486046</v>
      </c>
      <c r="M5" s="122" t="n">
        <v>0.0490678173593803</v>
      </c>
      <c r="N5" s="123" t="n">
        <v>0.0393966479716874</v>
      </c>
    </row>
    <row r="6" customFormat="false" ht="14.25" hidden="false" customHeight="false" outlineLevel="0" collapsed="false">
      <c r="B6" s="124" t="s">
        <v>45</v>
      </c>
      <c r="C6" s="125" t="n">
        <v>0.0527710154902186</v>
      </c>
      <c r="D6" s="125" t="n">
        <v>0.0373999713283179</v>
      </c>
      <c r="E6" s="125" t="n">
        <v>0.0413329519450801</v>
      </c>
      <c r="F6" s="125" t="n">
        <v>0.0718775324251209</v>
      </c>
      <c r="G6" s="125" t="n">
        <v>0.0411442625477921</v>
      </c>
      <c r="H6" s="125" t="n">
        <v>0.0405280935271535</v>
      </c>
      <c r="I6" s="125" t="n">
        <v>0.0400189145056361</v>
      </c>
      <c r="J6" s="125" t="n">
        <v>0.046568534145949</v>
      </c>
      <c r="K6" s="125" t="n">
        <v>0.0528345545699961</v>
      </c>
      <c r="L6" s="125" t="n">
        <v>0.0522873274760905</v>
      </c>
      <c r="M6" s="125" t="n">
        <v>0.0372877546703635</v>
      </c>
      <c r="N6" s="126" t="n">
        <v>0.0425433736549263</v>
      </c>
    </row>
    <row r="7" customFormat="false" ht="14.25" hidden="false" customHeight="false" outlineLevel="0" collapsed="false">
      <c r="B7" s="124" t="s">
        <v>46</v>
      </c>
      <c r="C7" s="125" t="n">
        <v>0.0190361959213786</v>
      </c>
      <c r="D7" s="125" t="n">
        <v>0.0297282999180086</v>
      </c>
      <c r="E7" s="125" t="n">
        <v>0.022883295194508</v>
      </c>
      <c r="F7" s="125" t="n">
        <v>0.000717646442207287</v>
      </c>
      <c r="G7" s="125" t="n">
        <v>0.0422673961961241</v>
      </c>
      <c r="H7" s="125" t="n">
        <v>0.0476873888298349</v>
      </c>
      <c r="I7" s="125" t="n">
        <v>0.0534040600009892</v>
      </c>
      <c r="J7" s="125" t="n">
        <v>0.0281018671942625</v>
      </c>
      <c r="K7" s="125" t="n">
        <v>0.0252603162360201</v>
      </c>
      <c r="L7" s="125" t="n">
        <v>0.0318326158288693</v>
      </c>
      <c r="M7" s="125" t="n">
        <v>0.0609146387127675</v>
      </c>
      <c r="N7" s="126" t="n">
        <v>0.0393966479716874</v>
      </c>
    </row>
    <row r="8" customFormat="false" ht="14.25" hidden="false" customHeight="false" outlineLevel="0" collapsed="false">
      <c r="B8" s="124" t="s">
        <v>48</v>
      </c>
      <c r="C8" s="125" t="n">
        <v>0.0593509410574802</v>
      </c>
      <c r="D8" s="125" t="n">
        <v>0.0671641325103459</v>
      </c>
      <c r="E8" s="125" t="n">
        <v>0.0473398169336384</v>
      </c>
      <c r="F8" s="125" t="n">
        <v>0.00568472743546222</v>
      </c>
      <c r="G8" s="125" t="n">
        <v>0.0338139169568993</v>
      </c>
      <c r="H8" s="125" t="n">
        <v>0.0350701005352744</v>
      </c>
      <c r="I8" s="125" t="n">
        <v>0.0285365206112156</v>
      </c>
      <c r="J8" s="125" t="n">
        <v>0.0418729017157536</v>
      </c>
      <c r="K8" s="125" t="n">
        <v>0.0339375241033552</v>
      </c>
      <c r="L8" s="125" t="n">
        <v>0.0295478554992166</v>
      </c>
      <c r="M8" s="125" t="n">
        <v>0.0255789838917485</v>
      </c>
      <c r="N8" s="126" t="n">
        <v>0.0324093179540674</v>
      </c>
    </row>
    <row r="9" customFormat="false" ht="14.25" hidden="false" customHeight="false" outlineLevel="0" collapsed="false">
      <c r="B9" s="124" t="s">
        <v>143</v>
      </c>
      <c r="C9" s="125" t="n">
        <v>0.073291749228698</v>
      </c>
      <c r="D9" s="125" t="n">
        <v>0.0461106830299845</v>
      </c>
      <c r="E9" s="125" t="n">
        <v>0.0913901601830664</v>
      </c>
      <c r="F9" s="125" t="n">
        <v>0.00412041946031375</v>
      </c>
      <c r="G9" s="125" t="n">
        <v>0.0401869771231874</v>
      </c>
      <c r="H9" s="125" t="n">
        <v>0.0412320176981508</v>
      </c>
      <c r="I9" s="125" t="n">
        <v>0.0442282762485328</v>
      </c>
      <c r="J9" s="125" t="n">
        <v>0.0365001460835383</v>
      </c>
      <c r="K9" s="125" t="n">
        <v>0.0564982645584265</v>
      </c>
      <c r="L9" s="125" t="n">
        <v>0.0501846011665736</v>
      </c>
      <c r="M9" s="125" t="n">
        <v>0.0414167307972398</v>
      </c>
      <c r="N9" s="126" t="n">
        <v>0.0352212767336624</v>
      </c>
    </row>
    <row r="10" customFormat="false" ht="14.25" hidden="false" customHeight="false" outlineLevel="0" collapsed="false">
      <c r="B10" s="124" t="s">
        <v>50</v>
      </c>
      <c r="C10" s="125" t="n">
        <v>0.0113547614962717</v>
      </c>
      <c r="D10" s="125" t="n">
        <v>0.0301666743929567</v>
      </c>
      <c r="E10" s="125" t="n">
        <v>0.0158752860411899</v>
      </c>
      <c r="F10" s="125" t="n">
        <v>0.00141916599807284</v>
      </c>
      <c r="G10" s="125" t="n">
        <v>0.0338139169568993</v>
      </c>
      <c r="H10" s="125" t="n">
        <v>0.0319406156433165</v>
      </c>
      <c r="I10" s="125" t="n">
        <v>0.0273614874095773</v>
      </c>
      <c r="J10" s="125" t="n">
        <v>0.0359192837303744</v>
      </c>
      <c r="K10" s="125" t="n">
        <v>0.0148476667952179</v>
      </c>
      <c r="L10" s="125" t="n">
        <v>0.0141426431028554</v>
      </c>
      <c r="M10" s="125" t="n">
        <v>0.0282458562935281</v>
      </c>
      <c r="N10" s="126" t="n">
        <v>0.0393966479716874</v>
      </c>
    </row>
    <row r="11" customFormat="false" ht="14.25" hidden="false" customHeight="false" outlineLevel="0" collapsed="false">
      <c r="B11" s="124" t="s">
        <v>52</v>
      </c>
      <c r="C11" s="125" t="n">
        <v>0.0287939661404833</v>
      </c>
      <c r="D11" s="125" t="n">
        <v>0.0368683620766121</v>
      </c>
      <c r="E11" s="125" t="n">
        <v>0.034754004576659</v>
      </c>
      <c r="F11" s="125" t="n">
        <v>0.0395995694121347</v>
      </c>
      <c r="G11" s="125" t="n">
        <v>0.0422673961961241</v>
      </c>
      <c r="H11" s="125" t="n">
        <v>0.0476873888298349</v>
      </c>
      <c r="I11" s="125" t="n">
        <v>0.0546270537414698</v>
      </c>
      <c r="J11" s="125" t="n">
        <v>0.0311247772111752</v>
      </c>
      <c r="K11" s="125" t="n">
        <v>0.0254531430775164</v>
      </c>
      <c r="L11" s="125" t="n">
        <v>0.0149026740330804</v>
      </c>
      <c r="M11" s="125" t="n">
        <v>0.0514532962559088</v>
      </c>
      <c r="N11" s="126" t="n">
        <v>0.0551553071603624</v>
      </c>
    </row>
    <row r="12" customFormat="false" ht="14.25" hidden="false" customHeight="false" outlineLevel="0" collapsed="false">
      <c r="B12" s="124" t="s">
        <v>53</v>
      </c>
      <c r="C12" s="125" t="n">
        <v>0.0390876404527661</v>
      </c>
      <c r="D12" s="125" t="n">
        <v>0.0450789305134223</v>
      </c>
      <c r="E12" s="125" t="n">
        <v>0.0477688787185355</v>
      </c>
      <c r="F12" s="125" t="n">
        <v>0.0473969189583644</v>
      </c>
      <c r="G12" s="125" t="n">
        <v>0.0392491469184572</v>
      </c>
      <c r="H12" s="125" t="n">
        <v>0.043145732750803</v>
      </c>
      <c r="I12" s="125" t="n">
        <v>0.0491138756097792</v>
      </c>
      <c r="J12" s="125" t="n">
        <v>0.0406758596539185</v>
      </c>
      <c r="K12" s="125" t="n">
        <v>0.0264172772849981</v>
      </c>
      <c r="L12" s="125" t="n">
        <v>0.025070129773142</v>
      </c>
      <c r="M12" s="125" t="n">
        <v>0.0447428740566324</v>
      </c>
      <c r="N12" s="126" t="n">
        <v>0.0354569831745187</v>
      </c>
    </row>
    <row r="13" customFormat="false" ht="14.25" hidden="false" customHeight="false" outlineLevel="0" collapsed="false">
      <c r="B13" s="124" t="s">
        <v>54</v>
      </c>
      <c r="C13" s="125" t="n">
        <v>0.0260242538017286</v>
      </c>
      <c r="D13" s="125" t="n">
        <v>0.0587239471922447</v>
      </c>
      <c r="E13" s="125" t="n">
        <v>0.00901029748283753</v>
      </c>
      <c r="F13" s="125" t="n">
        <v>0.0148851160934231</v>
      </c>
      <c r="G13" s="125" t="n">
        <v>0.0377794921772511</v>
      </c>
      <c r="H13" s="125" t="n">
        <v>0.0476873888298349</v>
      </c>
      <c r="I13" s="125" t="n">
        <v>0.0425633795379834</v>
      </c>
      <c r="J13" s="125" t="n">
        <v>0.0519387310618307</v>
      </c>
      <c r="K13" s="125" t="n">
        <v>0.0173544157346703</v>
      </c>
      <c r="L13" s="125" t="n">
        <v>0.016227477179624</v>
      </c>
      <c r="M13" s="125" t="n">
        <v>0.0374822954640962</v>
      </c>
      <c r="N13" s="126" t="n">
        <v>0.0393966479716874</v>
      </c>
    </row>
    <row r="14" customFormat="false" ht="14.25" hidden="false" customHeight="false" outlineLevel="0" collapsed="false">
      <c r="B14" s="124" t="s">
        <v>144</v>
      </c>
      <c r="C14" s="125" t="n">
        <v>0.0550756250186214</v>
      </c>
      <c r="D14" s="125" t="n">
        <v>0.0425984839977266</v>
      </c>
      <c r="E14" s="125" t="n">
        <v>0.0490560640732265</v>
      </c>
      <c r="F14" s="125" t="n">
        <v>0.00388254788677313</v>
      </c>
      <c r="G14" s="125" t="n">
        <v>0.0387526340687833</v>
      </c>
      <c r="H14" s="125" t="n">
        <v>0.0265686880623366</v>
      </c>
      <c r="I14" s="125" t="n">
        <v>0.0239939724322874</v>
      </c>
      <c r="J14" s="125" t="n">
        <v>0.0250469687115623</v>
      </c>
      <c r="K14" s="125" t="n">
        <v>0.0505206324720401</v>
      </c>
      <c r="L14" s="125" t="n">
        <v>0.0353254908306197</v>
      </c>
      <c r="M14" s="125" t="n">
        <v>0.0245365921052122</v>
      </c>
      <c r="N14" s="126" t="n">
        <v>0.0118189943915062</v>
      </c>
    </row>
    <row r="15" customFormat="false" ht="14.25" hidden="false" customHeight="false" outlineLevel="0" collapsed="false">
      <c r="B15" s="124" t="s">
        <v>57</v>
      </c>
      <c r="C15" s="125" t="n">
        <v>0.0702813847431896</v>
      </c>
      <c r="D15" s="125" t="n">
        <v>0.0588056133344424</v>
      </c>
      <c r="E15" s="125" t="n">
        <v>0.0512013729977117</v>
      </c>
      <c r="F15" s="125" t="n">
        <v>0.00495498582849863</v>
      </c>
      <c r="G15" s="125" t="n">
        <v>0.0338139169568993</v>
      </c>
      <c r="H15" s="125" t="n">
        <v>0.0476873888298349</v>
      </c>
      <c r="I15" s="125" t="n">
        <v>0.0668569911462765</v>
      </c>
      <c r="J15" s="125" t="n">
        <v>0.0107481245045785</v>
      </c>
      <c r="K15" s="125" t="n">
        <v>0.0379868877747783</v>
      </c>
      <c r="L15" s="125" t="n">
        <v>0.0376577044732138</v>
      </c>
      <c r="M15" s="125" t="n">
        <v>0.0686404945634339</v>
      </c>
      <c r="N15" s="126" t="n">
        <v>0.0411420690843571</v>
      </c>
    </row>
    <row r="16" customFormat="false" ht="14.25" hidden="false" customHeight="false" outlineLevel="0" collapsed="false">
      <c r="B16" s="124" t="s">
        <v>58</v>
      </c>
      <c r="C16" s="125" t="n">
        <v>0.0994845385564073</v>
      </c>
      <c r="D16" s="125" t="n">
        <v>0.0559045666055292</v>
      </c>
      <c r="E16" s="125" t="n">
        <v>0.0848112128146453</v>
      </c>
      <c r="F16" s="125" t="n">
        <v>0.012312877721916</v>
      </c>
      <c r="G16" s="125" t="n">
        <v>0.039170014672503</v>
      </c>
      <c r="H16" s="125" t="n">
        <v>0.0436427648534562</v>
      </c>
      <c r="I16" s="125" t="n">
        <v>0.043281770571252</v>
      </c>
      <c r="J16" s="125" t="n">
        <v>0.037148296343039</v>
      </c>
      <c r="K16" s="125" t="n">
        <v>0.065946779791747</v>
      </c>
      <c r="L16" s="125" t="n">
        <v>0.0863121307782188</v>
      </c>
      <c r="M16" s="125" t="n">
        <v>0.054655802370322</v>
      </c>
      <c r="N16" s="126" t="n">
        <v>0.0355992644146251</v>
      </c>
    </row>
    <row r="17" customFormat="false" ht="14.25" hidden="false" customHeight="false" outlineLevel="0" collapsed="false">
      <c r="B17" s="124" t="s">
        <v>59</v>
      </c>
      <c r="C17" s="125" t="n">
        <v>0.102143497316618</v>
      </c>
      <c r="D17" s="125" t="n">
        <v>0.0490330861238215</v>
      </c>
      <c r="E17" s="125" t="n">
        <v>0.0583524027459954</v>
      </c>
      <c r="F17" s="125" t="n">
        <v>0.0425951385501123</v>
      </c>
      <c r="G17" s="125" t="n">
        <v>0.0401608386371305</v>
      </c>
      <c r="H17" s="125" t="n">
        <v>0.0384571387293118</v>
      </c>
      <c r="I17" s="125" t="n">
        <v>0.0354173762238183</v>
      </c>
      <c r="J17" s="125" t="n">
        <v>0.0408197178330429</v>
      </c>
      <c r="K17" s="125" t="n">
        <v>0.0804087929039722</v>
      </c>
      <c r="L17" s="125" t="n">
        <v>0.0758677343921386</v>
      </c>
      <c r="M17" s="125" t="n">
        <v>0.034337288622692</v>
      </c>
      <c r="N17" s="126" t="n">
        <v>0.0372729676347264</v>
      </c>
    </row>
    <row r="18" customFormat="false" ht="14.25" hidden="false" customHeight="false" outlineLevel="0" collapsed="false">
      <c r="B18" s="124" t="s">
        <v>61</v>
      </c>
      <c r="C18" s="125" t="n">
        <v>0.0261651891395122</v>
      </c>
      <c r="D18" s="125" t="n">
        <v>0.0238788613141997</v>
      </c>
      <c r="E18" s="125" t="n">
        <v>0.0370423340961098</v>
      </c>
      <c r="F18" s="125" t="n">
        <v>0.0102244459406611</v>
      </c>
      <c r="G18" s="125" t="n">
        <v>0.0324839972104773</v>
      </c>
      <c r="H18" s="125" t="n">
        <v>0.0155643170342823</v>
      </c>
      <c r="I18" s="125" t="n">
        <v>0.0138856476406085</v>
      </c>
      <c r="J18" s="125" t="n">
        <v>0.0365314069060082</v>
      </c>
      <c r="K18" s="125" t="n">
        <v>0.0428075588121867</v>
      </c>
      <c r="L18" s="125" t="n">
        <v>0.0354600715378141</v>
      </c>
      <c r="M18" s="125" t="n">
        <v>0.00902753385249364</v>
      </c>
      <c r="N18" s="126" t="n">
        <v>0.0321408624459666</v>
      </c>
    </row>
    <row r="19" customFormat="false" ht="14.25" hidden="false" customHeight="false" outlineLevel="0" collapsed="false">
      <c r="B19" s="124" t="s">
        <v>62</v>
      </c>
      <c r="C19" s="125" t="n">
        <v>0.0427525310851567</v>
      </c>
      <c r="D19" s="125" t="n">
        <v>0.0299077930348422</v>
      </c>
      <c r="E19" s="125" t="n">
        <v>0.0280320366132723</v>
      </c>
      <c r="F19" s="125" t="n">
        <v>0.092483661448275</v>
      </c>
      <c r="G19" s="125" t="n">
        <v>0.0400187707184903</v>
      </c>
      <c r="H19" s="125" t="n">
        <v>0.0447069270279702</v>
      </c>
      <c r="I19" s="125" t="n">
        <v>0.0423971163366632</v>
      </c>
      <c r="J19" s="125" t="n">
        <v>0.0396337091106331</v>
      </c>
      <c r="K19" s="125" t="n">
        <v>0.0574623987659082</v>
      </c>
      <c r="L19" s="125" t="n">
        <v>0.06975637002382</v>
      </c>
      <c r="M19" s="125" t="n">
        <v>0.0498915381152012</v>
      </c>
      <c r="N19" s="126" t="n">
        <v>0.0404810806039164</v>
      </c>
    </row>
    <row r="20" customFormat="false" ht="14.25" hidden="false" customHeight="false" outlineLevel="0" collapsed="false">
      <c r="B20" s="124" t="s">
        <v>63</v>
      </c>
      <c r="C20" s="125" t="n">
        <v>0.0365566379225977</v>
      </c>
      <c r="D20" s="125" t="n">
        <v>0.0279485413417283</v>
      </c>
      <c r="E20" s="125" t="n">
        <v>0.0446224256292906</v>
      </c>
      <c r="F20" s="125" t="n">
        <v>0.0514931480891656</v>
      </c>
      <c r="G20" s="125" t="n">
        <v>0.0414714596250828</v>
      </c>
      <c r="H20" s="125" t="n">
        <v>0.03783382595498</v>
      </c>
      <c r="I20" s="125" t="n">
        <v>0.0248112773404189</v>
      </c>
      <c r="J20" s="125" t="n">
        <v>0.0507918465700968</v>
      </c>
      <c r="K20" s="125" t="n">
        <v>0.0522560740455071</v>
      </c>
      <c r="L20" s="125" t="n">
        <v>0.0611330917622605</v>
      </c>
      <c r="M20" s="125" t="n">
        <v>0.0311008670335691</v>
      </c>
      <c r="N20" s="126" t="n">
        <v>0.039243353621603</v>
      </c>
    </row>
    <row r="21" customFormat="false" ht="14.25" hidden="false" customHeight="false" outlineLevel="0" collapsed="false">
      <c r="B21" s="124" t="s">
        <v>64</v>
      </c>
      <c r="C21" s="125" t="n">
        <v>0.0147408632019957</v>
      </c>
      <c r="D21" s="125" t="n">
        <v>0.0397004036570363</v>
      </c>
      <c r="E21" s="125" t="n">
        <v>0.0218821510297483</v>
      </c>
      <c r="F21" s="125" t="n">
        <v>0.0537871976712776</v>
      </c>
      <c r="G21" s="125" t="n">
        <v>0.0414763656996277</v>
      </c>
      <c r="H21" s="125" t="n">
        <v>0.0456581382413313</v>
      </c>
      <c r="I21" s="125" t="n">
        <v>0.023592503362464</v>
      </c>
      <c r="J21" s="125" t="n">
        <v>0.0385903406414387</v>
      </c>
      <c r="K21" s="125" t="n">
        <v>0.022946394138064</v>
      </c>
      <c r="L21" s="125" t="n">
        <v>0.0226134484244722</v>
      </c>
      <c r="M21" s="125" t="n">
        <v>0.0359018604741962</v>
      </c>
      <c r="N21" s="126" t="n">
        <v>0.0530720589091894</v>
      </c>
    </row>
    <row r="22" customFormat="false" ht="14.25" hidden="false" customHeight="false" outlineLevel="0" collapsed="false">
      <c r="B22" s="124" t="s">
        <v>66</v>
      </c>
      <c r="C22" s="125" t="n">
        <v>0.0400526894959897</v>
      </c>
      <c r="D22" s="125" t="n">
        <v>0.0320872334496659</v>
      </c>
      <c r="E22" s="125" t="n">
        <v>0.0517734553775744</v>
      </c>
      <c r="F22" s="125" t="n">
        <v>0.0171106264085827</v>
      </c>
      <c r="G22" s="125" t="n">
        <v>0.0368280315876033</v>
      </c>
      <c r="H22" s="125" t="n">
        <v>0.0217741740252419</v>
      </c>
      <c r="I22" s="125" t="n">
        <v>0.0279251808766438</v>
      </c>
      <c r="J22" s="125" t="n">
        <v>0.0382084275551476</v>
      </c>
      <c r="K22" s="125" t="n">
        <v>0.0491708445815658</v>
      </c>
      <c r="L22" s="125" t="n">
        <v>0.0744791415462312</v>
      </c>
      <c r="M22" s="125" t="n">
        <v>0.0368136279495034</v>
      </c>
      <c r="N22" s="126" t="n">
        <v>0.037938971996735</v>
      </c>
    </row>
    <row r="23" customFormat="false" ht="14.25" hidden="false" customHeight="false" outlineLevel="0" collapsed="false">
      <c r="B23" s="124" t="s">
        <v>67</v>
      </c>
      <c r="C23" s="125" t="n">
        <v>0.0471565571712852</v>
      </c>
      <c r="D23" s="125" t="n">
        <v>0.0324371904635771</v>
      </c>
      <c r="E23" s="125" t="n">
        <v>0.0451945080091533</v>
      </c>
      <c r="F23" s="125" t="n">
        <v>0.225119238165889</v>
      </c>
      <c r="G23" s="125" t="n">
        <v>0.0390555968012142</v>
      </c>
      <c r="H23" s="125" t="n">
        <v>0.0419296991511033</v>
      </c>
      <c r="I23" s="125" t="n">
        <v>0.0300689857510188</v>
      </c>
      <c r="J23" s="125" t="n">
        <v>0.0533708745658939</v>
      </c>
      <c r="K23" s="125" t="n">
        <v>0.0559197840339375</v>
      </c>
      <c r="L23" s="125" t="n">
        <v>0.0438056312301921</v>
      </c>
      <c r="M23" s="125" t="n">
        <v>0.0227846271668485</v>
      </c>
      <c r="N23" s="126" t="n">
        <v>0.046017282213433</v>
      </c>
    </row>
    <row r="24" customFormat="false" ht="14.25" hidden="false" customHeight="false" outlineLevel="0" collapsed="false">
      <c r="B24" s="124" t="s">
        <v>68</v>
      </c>
      <c r="C24" s="125" t="n">
        <v>0.0135379054812127</v>
      </c>
      <c r="D24" s="125" t="n">
        <v>0.0216259735180319</v>
      </c>
      <c r="E24" s="125" t="n">
        <v>0.0153032036613272</v>
      </c>
      <c r="F24" s="125" t="n">
        <v>0.0772881027927735</v>
      </c>
      <c r="G24" s="125" t="n">
        <v>0.0380540323348016</v>
      </c>
      <c r="H24" s="125" t="n">
        <v>0.0305331753479915</v>
      </c>
      <c r="I24" s="125" t="n">
        <v>0.0209720778460203</v>
      </c>
      <c r="J24" s="125" t="n">
        <v>0.0473589235982989</v>
      </c>
      <c r="K24" s="125" t="n">
        <v>0.0254531430775164</v>
      </c>
      <c r="L24" s="125" t="n">
        <v>0.0198704913518282</v>
      </c>
      <c r="M24" s="125" t="n">
        <v>0.0183088551024132</v>
      </c>
      <c r="N24" s="126" t="n">
        <v>0.0393966479716874</v>
      </c>
    </row>
    <row r="25" customFormat="false" ht="14.25" hidden="false" customHeight="false" outlineLevel="0" collapsed="false">
      <c r="B25" s="124" t="s">
        <v>69</v>
      </c>
      <c r="C25" s="125" t="n">
        <v>0.0118401734636997</v>
      </c>
      <c r="D25" s="125" t="n">
        <v>0.0254972058940022</v>
      </c>
      <c r="E25" s="125" t="n">
        <v>0.0127288329519451</v>
      </c>
      <c r="F25" s="125" t="n">
        <v>0.0228558296678265</v>
      </c>
      <c r="G25" s="125" t="n">
        <v>0.0393255854208738</v>
      </c>
      <c r="H25" s="125" t="n">
        <v>0.0247875073188413</v>
      </c>
      <c r="I25" s="125" t="n">
        <v>0.0203152849113178</v>
      </c>
      <c r="J25" s="125" t="n">
        <v>0.0485624896235512</v>
      </c>
      <c r="K25" s="125" t="n">
        <v>0.0192826841496336</v>
      </c>
      <c r="L25" s="125" t="n">
        <v>0.0234403807467129</v>
      </c>
      <c r="M25" s="125" t="n">
        <v>0.0200117923122805</v>
      </c>
      <c r="N25" s="126" t="n">
        <v>0.0411834689686051</v>
      </c>
    </row>
    <row r="26" customFormat="false" ht="14.25" hidden="false" customHeight="false" outlineLevel="0" collapsed="false">
      <c r="B26" s="124" t="s">
        <v>70</v>
      </c>
      <c r="C26" s="125" t="n">
        <v>0.0433076507508933</v>
      </c>
      <c r="D26" s="125" t="n">
        <v>0.025576588672214</v>
      </c>
      <c r="E26" s="125" t="n">
        <v>0.0832379862700229</v>
      </c>
      <c r="F26" s="125" t="n">
        <v>0.0441957320195297</v>
      </c>
      <c r="G26" s="125" t="n">
        <v>0.0382063473686717</v>
      </c>
      <c r="H26" s="125" t="n">
        <v>0.0320961759656447</v>
      </c>
      <c r="I26" s="125" t="n">
        <v>0.0251807445021164</v>
      </c>
      <c r="J26" s="125" t="n">
        <v>0.0606340462191945</v>
      </c>
      <c r="K26" s="125" t="n">
        <v>0.0940994986502121</v>
      </c>
      <c r="L26" s="125" t="n">
        <v>0.0857582494861818</v>
      </c>
      <c r="M26" s="125" t="n">
        <v>0.013253986226604</v>
      </c>
      <c r="N26" s="126" t="n">
        <v>0.0372555257993131</v>
      </c>
    </row>
    <row r="27" customFormat="false" ht="14.25" hidden="false" customHeight="false" outlineLevel="0" collapsed="false">
      <c r="B27" s="124" t="s">
        <v>71</v>
      </c>
      <c r="C27" s="125" t="n">
        <v>0.0213573512027077</v>
      </c>
      <c r="D27" s="125" t="n">
        <v>0.0291398124080634</v>
      </c>
      <c r="E27" s="125" t="n">
        <v>0.0320366132723112</v>
      </c>
      <c r="F27" s="125" t="n">
        <v>0.0591372922151488</v>
      </c>
      <c r="G27" s="125" t="n">
        <v>0.0367545656444754</v>
      </c>
      <c r="H27" s="125" t="n">
        <v>0.0472198654099346</v>
      </c>
      <c r="I27" s="125" t="n">
        <v>0.0716210713379529</v>
      </c>
      <c r="J27" s="125" t="n">
        <v>0.0237090981718643</v>
      </c>
      <c r="K27" s="125" t="n">
        <v>0.0269957578094871</v>
      </c>
      <c r="L27" s="125" t="n">
        <v>0.0420467469587094</v>
      </c>
      <c r="M27" s="125" t="n">
        <v>0.0734686966848604</v>
      </c>
      <c r="N27" s="126" t="n">
        <v>0.0401497335129663</v>
      </c>
    </row>
    <row r="28" customFormat="false" ht="14.25" hidden="false" customHeight="false" outlineLevel="0" collapsed="false">
      <c r="B28" s="124" t="s">
        <v>73</v>
      </c>
      <c r="C28" s="125" t="n">
        <v>0.00982079916577198</v>
      </c>
      <c r="D28" s="125" t="n">
        <v>0.035975114424113</v>
      </c>
      <c r="E28" s="125" t="n">
        <v>0.0210240274599542</v>
      </c>
      <c r="F28" s="125" t="n">
        <v>0.040623626694835</v>
      </c>
      <c r="G28" s="125" t="n">
        <v>0.0338139169568993</v>
      </c>
      <c r="H28" s="125" t="n">
        <v>0.0467523419900342</v>
      </c>
      <c r="I28" s="125" t="n">
        <v>0.0626684374207087</v>
      </c>
      <c r="J28" s="125" t="n">
        <v>0.0258165735649189</v>
      </c>
      <c r="K28" s="125" t="n">
        <v>0.0106054762822985</v>
      </c>
      <c r="L28" s="125" t="n">
        <v>0.00749295590575928</v>
      </c>
      <c r="M28" s="125" t="n">
        <v>0.0571528012130921</v>
      </c>
      <c r="N28" s="126" t="n">
        <v>0.0275776535801812</v>
      </c>
    </row>
    <row r="29" customFormat="false" ht="14.25" hidden="false" customHeight="false" outlineLevel="0" collapsed="false">
      <c r="B29" s="124" t="s">
        <v>74</v>
      </c>
      <c r="C29" s="125" t="n">
        <v>0.0301728658982071</v>
      </c>
      <c r="D29" s="125" t="n">
        <v>0.0500862321735144</v>
      </c>
      <c r="E29" s="125" t="n">
        <v>0.0165903890160183</v>
      </c>
      <c r="F29" s="125" t="n">
        <v>0.0414541613414344</v>
      </c>
      <c r="G29" s="125" t="n">
        <v>0.0373795778429023</v>
      </c>
      <c r="H29" s="125" t="n">
        <v>0.0263174777104651</v>
      </c>
      <c r="I29" s="125" t="n">
        <v>0.025560569176046</v>
      </c>
      <c r="J29" s="125" t="n">
        <v>0.050314657837058</v>
      </c>
      <c r="K29" s="125" t="n">
        <v>0.0242961820285384</v>
      </c>
      <c r="L29" s="125" t="n">
        <v>0.020490496112718</v>
      </c>
      <c r="M29" s="125" t="n">
        <v>0.0175686404882675</v>
      </c>
      <c r="N29" s="126" t="n">
        <v>0.0419405663152144</v>
      </c>
    </row>
    <row r="30" customFormat="false" ht="14.25" hidden="false" customHeight="false" outlineLevel="0" collapsed="false">
      <c r="B30" s="127" t="s">
        <v>76</v>
      </c>
      <c r="C30" s="128" t="n">
        <v>0.00819565962482199</v>
      </c>
      <c r="D30" s="128" t="n">
        <v>0.0397765198334369</v>
      </c>
      <c r="E30" s="128" t="n">
        <v>0.0107265446224256</v>
      </c>
      <c r="F30" s="128" t="n">
        <v>0.00721678163792721</v>
      </c>
      <c r="G30" s="128" t="n">
        <v>0.0422673961961241</v>
      </c>
      <c r="H30" s="128" t="n">
        <v>0.0476873888298349</v>
      </c>
      <c r="I30" s="128" t="n">
        <v>0.0515288029322521</v>
      </c>
      <c r="J30" s="128" t="n">
        <v>0.0263329050362173</v>
      </c>
      <c r="K30" s="128" t="n">
        <v>0.00752024681835712</v>
      </c>
      <c r="L30" s="128" t="n">
        <v>0.00507906033105298</v>
      </c>
      <c r="M30" s="128" t="n">
        <v>0.0563547482173449</v>
      </c>
      <c r="N30" s="129" t="n">
        <v>0.0393966479716874</v>
      </c>
    </row>
    <row r="31" customFormat="false" ht="14.25" hidden="false" customHeight="false" outlineLevel="0" collapsed="false">
      <c r="B31" s="111" t="s">
        <v>145</v>
      </c>
    </row>
  </sheetData>
  <autoFilter ref="B4:N30"/>
  <mergeCells count="2">
    <mergeCell ref="C3:D3"/>
    <mergeCell ref="G3:L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F45" activeCellId="0" sqref="F45"/>
    </sheetView>
  </sheetViews>
  <sheetFormatPr defaultColWidth="11.5625" defaultRowHeight="15" customHeight="true" zeroHeight="false" outlineLevelRow="0" outlineLevelCol="0"/>
  <cols>
    <col collapsed="false" customWidth="true" hidden="false" outlineLevel="0" max="2" min="2" style="0" width="13.44"/>
    <col collapsed="false" customWidth="true" hidden="false" outlineLevel="0" max="3" min="3" style="0" width="12.88"/>
    <col collapsed="false" customWidth="true" hidden="false" outlineLevel="0" max="6" min="5" style="0" width="13.34"/>
    <col collapsed="false" customWidth="true" hidden="false" outlineLevel="0" max="8" min="8" style="0" width="14"/>
  </cols>
  <sheetData>
    <row r="1" customFormat="false" ht="15" hidden="false" customHeight="false" outlineLevel="0" collapsed="false">
      <c r="A1" s="130"/>
      <c r="B1" s="130"/>
      <c r="C1" s="130"/>
      <c r="D1" s="130"/>
      <c r="E1" s="131"/>
      <c r="F1" s="131"/>
      <c r="G1" s="130"/>
      <c r="H1" s="130"/>
    </row>
    <row r="2" customFormat="false" ht="13.5" hidden="false" customHeight="true" outlineLevel="0" collapsed="false">
      <c r="A2" s="130"/>
      <c r="B2" s="132" t="s">
        <v>146</v>
      </c>
      <c r="C2" s="132" t="s">
        <v>147</v>
      </c>
      <c r="D2" s="132" t="s">
        <v>1</v>
      </c>
      <c r="E2" s="133" t="s">
        <v>148</v>
      </c>
      <c r="F2" s="133"/>
      <c r="G2" s="130"/>
      <c r="H2" s="130"/>
    </row>
    <row r="3" customFormat="false" ht="15" hidden="false" customHeight="false" outlineLevel="0" collapsed="false">
      <c r="A3" s="130"/>
      <c r="B3" s="132"/>
      <c r="C3" s="132"/>
      <c r="D3" s="132"/>
      <c r="E3" s="134" t="s">
        <v>149</v>
      </c>
      <c r="F3" s="135" t="s">
        <v>150</v>
      </c>
      <c r="G3" s="130"/>
      <c r="H3" s="130"/>
    </row>
    <row r="4" customFormat="false" ht="12" hidden="false" customHeight="true" outlineLevel="0" collapsed="false">
      <c r="A4" s="130"/>
      <c r="B4" s="136" t="s">
        <v>151</v>
      </c>
      <c r="C4" s="136" t="s">
        <v>152</v>
      </c>
      <c r="D4" s="136" t="s">
        <v>153</v>
      </c>
      <c r="E4" s="137" t="n">
        <v>392885.0625</v>
      </c>
      <c r="F4" s="138" t="n">
        <f aca="false">E4*(1+'Matriz 2024 Editável'!$B$39)</f>
        <v>407736.1178625</v>
      </c>
      <c r="G4" s="130"/>
      <c r="H4" s="130"/>
    </row>
    <row r="5" customFormat="false" ht="12" hidden="false" customHeight="true" outlineLevel="0" collapsed="false">
      <c r="A5" s="130"/>
      <c r="B5" s="139" t="s">
        <v>151</v>
      </c>
      <c r="C5" s="139" t="s">
        <v>154</v>
      </c>
      <c r="D5" s="139" t="s">
        <v>155</v>
      </c>
      <c r="E5" s="140" t="n">
        <v>336758.625</v>
      </c>
      <c r="F5" s="141" t="n">
        <f aca="false">E5*(1+'Matriz 2024 Editável'!$B$39)</f>
        <v>349488.101025</v>
      </c>
      <c r="G5" s="130"/>
      <c r="H5" s="130"/>
    </row>
    <row r="6" customFormat="false" ht="12" hidden="false" customHeight="true" outlineLevel="0" collapsed="false">
      <c r="A6" s="130"/>
      <c r="B6" s="139" t="s">
        <v>156</v>
      </c>
      <c r="C6" s="139" t="s">
        <v>157</v>
      </c>
      <c r="D6" s="139" t="s">
        <v>158</v>
      </c>
      <c r="E6" s="140" t="n">
        <v>392885.0625</v>
      </c>
      <c r="F6" s="141" t="n">
        <f aca="false">E6*(1+'Matriz 2024 Editável'!$B$39)</f>
        <v>407736.1178625</v>
      </c>
      <c r="G6" s="130"/>
      <c r="H6" s="130"/>
    </row>
    <row r="7" customFormat="false" ht="12" hidden="false" customHeight="true" outlineLevel="0" collapsed="false">
      <c r="A7" s="130"/>
      <c r="B7" s="139" t="s">
        <v>156</v>
      </c>
      <c r="C7" s="139" t="s">
        <v>157</v>
      </c>
      <c r="D7" s="139" t="s">
        <v>159</v>
      </c>
      <c r="E7" s="140" t="n">
        <v>392885.0625</v>
      </c>
      <c r="F7" s="141" t="n">
        <f aca="false">E7*(1+'Matriz 2024 Editável'!$B$39)</f>
        <v>407736.1178625</v>
      </c>
      <c r="G7" s="130"/>
      <c r="H7" s="130"/>
    </row>
    <row r="8" customFormat="false" ht="12" hidden="false" customHeight="true" outlineLevel="0" collapsed="false">
      <c r="A8" s="130"/>
      <c r="B8" s="139" t="s">
        <v>156</v>
      </c>
      <c r="C8" s="139" t="s">
        <v>157</v>
      </c>
      <c r="D8" s="139" t="s">
        <v>160</v>
      </c>
      <c r="E8" s="140" t="n">
        <v>392885.0625</v>
      </c>
      <c r="F8" s="141" t="n">
        <f aca="false">E8*(1+'Matriz 2024 Editável'!$B$39)</f>
        <v>407736.1178625</v>
      </c>
      <c r="G8" s="130"/>
      <c r="H8" s="130"/>
    </row>
    <row r="9" customFormat="false" ht="12" hidden="false" customHeight="true" outlineLevel="0" collapsed="false">
      <c r="A9" s="130"/>
      <c r="B9" s="139" t="s">
        <v>156</v>
      </c>
      <c r="C9" s="139" t="s">
        <v>161</v>
      </c>
      <c r="D9" s="139" t="s">
        <v>162</v>
      </c>
      <c r="E9" s="140" t="n">
        <v>336758.625</v>
      </c>
      <c r="F9" s="141" t="n">
        <f aca="false">E9*(1+'Matriz 2024 Editável'!$B$39)</f>
        <v>349488.101025</v>
      </c>
      <c r="G9" s="130"/>
      <c r="H9" s="130"/>
    </row>
    <row r="10" customFormat="false" ht="12" hidden="false" customHeight="true" outlineLevel="0" collapsed="false">
      <c r="A10" s="130"/>
      <c r="B10" s="139" t="s">
        <v>156</v>
      </c>
      <c r="C10" s="139" t="s">
        <v>161</v>
      </c>
      <c r="D10" s="139" t="s">
        <v>163</v>
      </c>
      <c r="E10" s="140" t="n">
        <v>336758.625</v>
      </c>
      <c r="F10" s="141" t="n">
        <f aca="false">E10*(1+'Matriz 2024 Editável'!$B$39)</f>
        <v>349488.101025</v>
      </c>
      <c r="G10" s="130"/>
      <c r="H10" s="130"/>
    </row>
    <row r="11" customFormat="false" ht="12" hidden="false" customHeight="true" outlineLevel="0" collapsed="false">
      <c r="A11" s="130"/>
      <c r="B11" s="139" t="s">
        <v>156</v>
      </c>
      <c r="C11" s="139" t="s">
        <v>161</v>
      </c>
      <c r="D11" s="139" t="s">
        <v>164</v>
      </c>
      <c r="E11" s="140" t="n">
        <v>336758.625</v>
      </c>
      <c r="F11" s="141" t="n">
        <f aca="false">E11*(1+'Matriz 2024 Editável'!$B$39)</f>
        <v>349488.101025</v>
      </c>
      <c r="G11" s="130"/>
      <c r="H11" s="130"/>
    </row>
    <row r="12" customFormat="false" ht="12" hidden="false" customHeight="true" outlineLevel="0" collapsed="false">
      <c r="A12" s="130"/>
      <c r="B12" s="139" t="s">
        <v>156</v>
      </c>
      <c r="C12" s="139" t="s">
        <v>165</v>
      </c>
      <c r="D12" s="139" t="s">
        <v>166</v>
      </c>
      <c r="E12" s="140" t="n">
        <v>280632.1875</v>
      </c>
      <c r="F12" s="141" t="n">
        <f aca="false">E12*(1+'Matriz 2024 Editável'!$B$39)</f>
        <v>291240.0841875</v>
      </c>
      <c r="G12" s="130"/>
      <c r="H12" s="130"/>
    </row>
    <row r="13" customFormat="false" ht="12" hidden="false" customHeight="true" outlineLevel="0" collapsed="false">
      <c r="A13" s="130"/>
      <c r="B13" s="139" t="s">
        <v>156</v>
      </c>
      <c r="C13" s="139" t="s">
        <v>165</v>
      </c>
      <c r="D13" s="139" t="s">
        <v>167</v>
      </c>
      <c r="E13" s="140" t="n">
        <v>280632.1875</v>
      </c>
      <c r="F13" s="141" t="n">
        <f aca="false">E13*(1+'Matriz 2024 Editável'!$B$39)</f>
        <v>291240.0841875</v>
      </c>
      <c r="G13" s="130"/>
      <c r="H13" s="130"/>
    </row>
    <row r="14" customFormat="false" ht="12" hidden="false" customHeight="true" outlineLevel="0" collapsed="false">
      <c r="A14" s="130"/>
      <c r="B14" s="139" t="s">
        <v>168</v>
      </c>
      <c r="C14" s="139" t="s">
        <v>169</v>
      </c>
      <c r="D14" s="139" t="s">
        <v>170</v>
      </c>
      <c r="E14" s="140" t="n">
        <v>392885.0625</v>
      </c>
      <c r="F14" s="141" t="n">
        <f aca="false">E14*(1+'Matriz 2024 Editável'!$B$39)</f>
        <v>407736.1178625</v>
      </c>
      <c r="G14" s="130"/>
      <c r="H14" s="130"/>
    </row>
    <row r="15" customFormat="false" ht="12" hidden="false" customHeight="true" outlineLevel="0" collapsed="false">
      <c r="A15" s="130"/>
      <c r="B15" s="139" t="s">
        <v>168</v>
      </c>
      <c r="C15" s="139" t="s">
        <v>171</v>
      </c>
      <c r="D15" s="139" t="s">
        <v>172</v>
      </c>
      <c r="E15" s="140" t="n">
        <v>190829.8875</v>
      </c>
      <c r="F15" s="141" t="n">
        <f aca="false">E15*(1+'Matriz 2024 Editável'!$B$39)</f>
        <v>198043.2572475</v>
      </c>
      <c r="G15" s="130"/>
      <c r="H15" s="130"/>
    </row>
    <row r="16" customFormat="false" ht="12" hidden="false" customHeight="true" outlineLevel="0" collapsed="false">
      <c r="A16" s="130"/>
      <c r="B16" s="139" t="s">
        <v>168</v>
      </c>
      <c r="C16" s="139" t="s">
        <v>171</v>
      </c>
      <c r="D16" s="139" t="s">
        <v>173</v>
      </c>
      <c r="E16" s="140" t="n">
        <v>190829.8875</v>
      </c>
      <c r="F16" s="141" t="n">
        <f aca="false">E16*(1+'Matriz 2024 Editável'!$B$39)</f>
        <v>198043.2572475</v>
      </c>
      <c r="G16" s="130"/>
      <c r="H16" s="130"/>
    </row>
    <row r="17" customFormat="false" ht="12" hidden="false" customHeight="true" outlineLevel="0" collapsed="false">
      <c r="A17" s="130"/>
      <c r="B17" s="139" t="s">
        <v>168</v>
      </c>
      <c r="C17" s="139" t="s">
        <v>171</v>
      </c>
      <c r="D17" s="139" t="s">
        <v>174</v>
      </c>
      <c r="E17" s="140" t="n">
        <v>190829.8875</v>
      </c>
      <c r="F17" s="141" t="n">
        <f aca="false">E17*(1+'Matriz 2024 Editável'!$B$39)</f>
        <v>198043.2572475</v>
      </c>
      <c r="G17" s="130"/>
      <c r="H17" s="130"/>
    </row>
    <row r="18" customFormat="false" ht="12" hidden="false" customHeight="true" outlineLevel="0" collapsed="false">
      <c r="A18" s="130"/>
      <c r="B18" s="139" t="s">
        <v>168</v>
      </c>
      <c r="C18" s="139" t="s">
        <v>171</v>
      </c>
      <c r="D18" s="139" t="s">
        <v>175</v>
      </c>
      <c r="E18" s="140" t="n">
        <v>190829.8875</v>
      </c>
      <c r="F18" s="141" t="n">
        <f aca="false">E18*(1+'Matriz 2024 Editável'!$B$39)</f>
        <v>198043.2572475</v>
      </c>
      <c r="G18" s="130"/>
      <c r="H18" s="130"/>
    </row>
    <row r="19" customFormat="false" ht="12" hidden="false" customHeight="true" outlineLevel="0" collapsed="false">
      <c r="A19" s="130"/>
      <c r="B19" s="139" t="s">
        <v>168</v>
      </c>
      <c r="C19" s="139" t="s">
        <v>176</v>
      </c>
      <c r="D19" s="139" t="s">
        <v>177</v>
      </c>
      <c r="E19" s="140" t="n">
        <v>134703.45</v>
      </c>
      <c r="F19" s="141" t="n">
        <f aca="false">E19*(1+'Matriz 2024 Editável'!$B$39)</f>
        <v>139795.24041</v>
      </c>
      <c r="G19" s="130"/>
      <c r="H19" s="130"/>
    </row>
    <row r="20" customFormat="false" ht="12" hidden="false" customHeight="true" outlineLevel="0" collapsed="false">
      <c r="A20" s="130"/>
      <c r="B20" s="139" t="s">
        <v>168</v>
      </c>
      <c r="C20" s="139" t="s">
        <v>176</v>
      </c>
      <c r="D20" s="139" t="s">
        <v>178</v>
      </c>
      <c r="E20" s="140" t="n">
        <v>134703.45</v>
      </c>
      <c r="F20" s="141" t="n">
        <f aca="false">E20*(1+'Matriz 2024 Editável'!$B$39)</f>
        <v>139795.24041</v>
      </c>
      <c r="G20" s="130"/>
      <c r="H20" s="130"/>
    </row>
    <row r="21" customFormat="false" ht="12" hidden="false" customHeight="true" outlineLevel="0" collapsed="false">
      <c r="A21" s="130"/>
      <c r="B21" s="139" t="s">
        <v>168</v>
      </c>
      <c r="C21" s="139" t="s">
        <v>176</v>
      </c>
      <c r="D21" s="139" t="s">
        <v>179</v>
      </c>
      <c r="E21" s="140" t="n">
        <v>134703.45</v>
      </c>
      <c r="F21" s="141" t="n">
        <f aca="false">E21*(1+'Matriz 2024 Editável'!$B$39)</f>
        <v>139795.24041</v>
      </c>
      <c r="G21" s="130"/>
      <c r="H21" s="130"/>
    </row>
    <row r="22" customFormat="false" ht="12" hidden="false" customHeight="true" outlineLevel="0" collapsed="false">
      <c r="A22" s="130"/>
      <c r="B22" s="139" t="s">
        <v>168</v>
      </c>
      <c r="C22" s="139" t="s">
        <v>176</v>
      </c>
      <c r="D22" s="139" t="s">
        <v>180</v>
      </c>
      <c r="E22" s="140" t="n">
        <v>134703.45</v>
      </c>
      <c r="F22" s="141" t="n">
        <f aca="false">E22*(1+'Matriz 2024 Editável'!$B$39)</f>
        <v>139795.24041</v>
      </c>
      <c r="G22" s="130"/>
      <c r="H22" s="130"/>
    </row>
    <row r="23" customFormat="false" ht="12" hidden="false" customHeight="true" outlineLevel="0" collapsed="false">
      <c r="A23" s="130"/>
      <c r="B23" s="139" t="s">
        <v>181</v>
      </c>
      <c r="C23" s="139" t="s">
        <v>182</v>
      </c>
      <c r="D23" s="139" t="s">
        <v>183</v>
      </c>
      <c r="E23" s="140" t="n">
        <v>14438.4555</v>
      </c>
      <c r="F23" s="141" t="n">
        <f aca="false">E23*(1+'Matriz 2024 Editável'!$B$39)</f>
        <v>14984.2291179</v>
      </c>
      <c r="G23" s="130"/>
      <c r="H23" s="130"/>
    </row>
    <row r="24" customFormat="false" ht="12" hidden="false" customHeight="true" outlineLevel="0" collapsed="false">
      <c r="A24" s="130"/>
      <c r="B24" s="139" t="s">
        <v>181</v>
      </c>
      <c r="C24" s="139" t="s">
        <v>182</v>
      </c>
      <c r="D24" s="139" t="s">
        <v>184</v>
      </c>
      <c r="E24" s="140" t="n">
        <v>14438.4555</v>
      </c>
      <c r="F24" s="141" t="n">
        <f aca="false">E24*(1+'Matriz 2024 Editável'!$B$39)</f>
        <v>14984.2291179</v>
      </c>
      <c r="G24" s="130"/>
      <c r="H24" s="130"/>
    </row>
    <row r="25" customFormat="false" ht="12" hidden="false" customHeight="true" outlineLevel="0" collapsed="false">
      <c r="A25" s="130"/>
      <c r="B25" s="139" t="s">
        <v>181</v>
      </c>
      <c r="C25" s="139" t="s">
        <v>182</v>
      </c>
      <c r="D25" s="139" t="s">
        <v>185</v>
      </c>
      <c r="E25" s="140" t="n">
        <v>14438.4555</v>
      </c>
      <c r="F25" s="141" t="n">
        <f aca="false">E25*(1+'Matriz 2024 Editável'!$B$39)</f>
        <v>14984.2291179</v>
      </c>
      <c r="G25" s="130"/>
      <c r="H25" s="130"/>
    </row>
    <row r="26" customFormat="false" ht="12" hidden="false" customHeight="true" outlineLevel="0" collapsed="false">
      <c r="A26" s="130"/>
      <c r="B26" s="139" t="s">
        <v>181</v>
      </c>
      <c r="C26" s="139" t="s">
        <v>186</v>
      </c>
      <c r="D26" s="139" t="s">
        <v>187</v>
      </c>
      <c r="E26" s="140" t="n">
        <v>89802.3</v>
      </c>
      <c r="F26" s="141" t="n">
        <f aca="false">E26*(1+'Matriz 2024 Editável'!$B$39)</f>
        <v>93196.82694</v>
      </c>
      <c r="G26" s="130"/>
      <c r="H26" s="130"/>
    </row>
    <row r="27" customFormat="false" ht="12" hidden="false" customHeight="true" outlineLevel="0" collapsed="false">
      <c r="A27" s="130"/>
      <c r="B27" s="139" t="s">
        <v>181</v>
      </c>
      <c r="C27" s="139" t="s">
        <v>186</v>
      </c>
      <c r="D27" s="139" t="s">
        <v>188</v>
      </c>
      <c r="E27" s="140" t="n">
        <v>89802.3</v>
      </c>
      <c r="F27" s="141" t="n">
        <f aca="false">E27*(1+'Matriz 2024 Editável'!$B$39)</f>
        <v>93196.82694</v>
      </c>
      <c r="G27" s="130"/>
      <c r="H27" s="130"/>
    </row>
    <row r="28" customFormat="false" ht="12" hidden="false" customHeight="true" outlineLevel="0" collapsed="false">
      <c r="A28" s="130"/>
      <c r="B28" s="139" t="s">
        <v>181</v>
      </c>
      <c r="C28" s="139" t="s">
        <v>186</v>
      </c>
      <c r="D28" s="139" t="s">
        <v>189</v>
      </c>
      <c r="E28" s="140" t="n">
        <v>89802.3</v>
      </c>
      <c r="F28" s="141" t="n">
        <f aca="false">E28*(1+'Matriz 2024 Editável'!$B$39)</f>
        <v>93196.82694</v>
      </c>
      <c r="G28" s="130"/>
      <c r="H28" s="130"/>
    </row>
    <row r="29" customFormat="false" ht="12" hidden="false" customHeight="true" outlineLevel="0" collapsed="false">
      <c r="A29" s="130"/>
      <c r="B29" s="139" t="s">
        <v>181</v>
      </c>
      <c r="C29" s="139" t="s">
        <v>186</v>
      </c>
      <c r="D29" s="139" t="s">
        <v>190</v>
      </c>
      <c r="E29" s="140" t="n">
        <v>89802.3</v>
      </c>
      <c r="F29" s="141" t="n">
        <f aca="false">E29*(1+'Matriz 2024 Editável'!$B$39)</f>
        <v>93196.82694</v>
      </c>
      <c r="G29" s="130"/>
      <c r="H29" s="130"/>
    </row>
    <row r="30" customFormat="false" ht="12" hidden="false" customHeight="true" outlineLevel="0" collapsed="false">
      <c r="A30" s="130"/>
      <c r="B30" s="139" t="s">
        <v>191</v>
      </c>
      <c r="C30" s="139" t="s">
        <v>192</v>
      </c>
      <c r="D30" s="139" t="s">
        <v>193</v>
      </c>
      <c r="E30" s="140" t="n">
        <v>317053.59</v>
      </c>
      <c r="F30" s="141" t="n">
        <f aca="false">E30*(1+'Matriz 2024 Editável'!$B$39)</f>
        <v>329038.215702</v>
      </c>
      <c r="G30" s="130"/>
      <c r="H30" s="130"/>
    </row>
    <row r="31" customFormat="false" ht="12" hidden="false" customHeight="true" outlineLevel="0" collapsed="false">
      <c r="A31" s="130"/>
      <c r="B31" s="139" t="s">
        <v>191</v>
      </c>
      <c r="C31" s="139" t="s">
        <v>194</v>
      </c>
      <c r="D31" s="139" t="s">
        <v>49</v>
      </c>
      <c r="E31" s="140" t="n">
        <v>130306.428</v>
      </c>
      <c r="F31" s="141" t="n">
        <f aca="false">E31*(1+'Matriz 2024 Editável'!$B$39)</f>
        <v>135232.0109784</v>
      </c>
      <c r="G31" s="130"/>
      <c r="H31" s="130"/>
    </row>
    <row r="32" customFormat="false" ht="12" hidden="false" customHeight="true" outlineLevel="0" collapsed="false">
      <c r="A32" s="130"/>
      <c r="B32" s="139" t="s">
        <v>191</v>
      </c>
      <c r="C32" s="139" t="s">
        <v>194</v>
      </c>
      <c r="D32" s="139" t="s">
        <v>56</v>
      </c>
      <c r="E32" s="140" t="n">
        <v>130306.428</v>
      </c>
      <c r="F32" s="141" t="n">
        <f aca="false">E32*(1+'Matriz 2024 Editável'!$B$39)</f>
        <v>135232.0109784</v>
      </c>
      <c r="G32" s="130"/>
      <c r="H32" s="130"/>
    </row>
    <row r="33" customFormat="false" ht="12" hidden="false" customHeight="true" outlineLevel="0" collapsed="false">
      <c r="A33" s="130"/>
      <c r="B33" s="139" t="s">
        <v>191</v>
      </c>
      <c r="C33" s="139" t="s">
        <v>194</v>
      </c>
      <c r="D33" s="139" t="s">
        <v>61</v>
      </c>
      <c r="E33" s="140" t="n">
        <v>130306.428</v>
      </c>
      <c r="F33" s="141" t="n">
        <f aca="false">E33*(1+'Matriz 2024 Editável'!$B$39)</f>
        <v>135232.0109784</v>
      </c>
      <c r="G33" s="130"/>
      <c r="H33" s="130"/>
    </row>
    <row r="34" customFormat="false" ht="12" hidden="false" customHeight="true" outlineLevel="0" collapsed="false">
      <c r="A34" s="130"/>
      <c r="B34" s="139" t="s">
        <v>195</v>
      </c>
      <c r="C34" s="139" t="s">
        <v>196</v>
      </c>
      <c r="D34" s="139" t="s">
        <v>197</v>
      </c>
      <c r="E34" s="140" t="n">
        <v>134703.45</v>
      </c>
      <c r="F34" s="141" t="n">
        <f aca="false">E34*(1+'Matriz 2024 Editável'!$B$39)</f>
        <v>139795.24041</v>
      </c>
      <c r="G34" s="130"/>
      <c r="H34" s="130"/>
    </row>
    <row r="35" customFormat="false" ht="12" hidden="false" customHeight="true" outlineLevel="0" collapsed="false">
      <c r="A35" s="130"/>
      <c r="B35" s="139" t="s">
        <v>195</v>
      </c>
      <c r="C35" s="139" t="s">
        <v>196</v>
      </c>
      <c r="D35" s="139" t="s">
        <v>198</v>
      </c>
      <c r="E35" s="140" t="n">
        <v>78577.0125</v>
      </c>
      <c r="F35" s="141" t="n">
        <f aca="false">E35*(1+'Matriz 2024 Editável'!$B$39)</f>
        <v>81547.2235725</v>
      </c>
      <c r="G35" s="130"/>
      <c r="H35" s="130"/>
    </row>
    <row r="36" customFormat="false" ht="12" hidden="false" customHeight="true" outlineLevel="0" collapsed="false">
      <c r="A36" s="130"/>
      <c r="B36" s="139" t="s">
        <v>195</v>
      </c>
      <c r="C36" s="139" t="s">
        <v>196</v>
      </c>
      <c r="D36" s="139" t="s">
        <v>199</v>
      </c>
      <c r="E36" s="140" t="n">
        <v>78577.0125</v>
      </c>
      <c r="F36" s="141" t="n">
        <f aca="false">E36*(1+'Matriz 2024 Editável'!$B$39)</f>
        <v>81547.2235725</v>
      </c>
      <c r="G36" s="130"/>
      <c r="H36" s="130"/>
    </row>
    <row r="37" customFormat="false" ht="12" hidden="false" customHeight="true" outlineLevel="0" collapsed="false">
      <c r="A37" s="130"/>
      <c r="B37" s="139" t="s">
        <v>195</v>
      </c>
      <c r="C37" s="139" t="s">
        <v>196</v>
      </c>
      <c r="D37" s="139" t="s">
        <v>200</v>
      </c>
      <c r="E37" s="140" t="n">
        <v>78577.0125</v>
      </c>
      <c r="F37" s="141" t="n">
        <f aca="false">E37*(1+'Matriz 2024 Editável'!$B$39)</f>
        <v>81547.2235725</v>
      </c>
      <c r="G37" s="130"/>
      <c r="H37" s="130"/>
    </row>
    <row r="38" customFormat="false" ht="12" hidden="false" customHeight="true" outlineLevel="0" collapsed="false">
      <c r="A38" s="130"/>
      <c r="B38" s="139" t="s">
        <v>195</v>
      </c>
      <c r="C38" s="139" t="s">
        <v>196</v>
      </c>
      <c r="D38" s="139" t="s">
        <v>201</v>
      </c>
      <c r="E38" s="140" t="n">
        <v>78577.0125</v>
      </c>
      <c r="F38" s="141" t="n">
        <f aca="false">E38*(1+'Matriz 2024 Editável'!$B$39)</f>
        <v>81547.2235725</v>
      </c>
      <c r="G38" s="130"/>
      <c r="H38" s="130"/>
    </row>
    <row r="39" customFormat="false" ht="12" hidden="false" customHeight="true" outlineLevel="0" collapsed="false">
      <c r="A39" s="130"/>
      <c r="B39" s="139" t="s">
        <v>195</v>
      </c>
      <c r="C39" s="139" t="s">
        <v>196</v>
      </c>
      <c r="D39" s="139" t="s">
        <v>202</v>
      </c>
      <c r="E39" s="140" t="n">
        <v>78577.0125</v>
      </c>
      <c r="F39" s="141" t="n">
        <f aca="false">E39*(1+'Matriz 2024 Editável'!$B$39)</f>
        <v>81547.2235725</v>
      </c>
      <c r="G39" s="130"/>
      <c r="H39" s="130"/>
    </row>
    <row r="40" customFormat="false" ht="12" hidden="false" customHeight="true" outlineLevel="0" collapsed="false">
      <c r="A40" s="130"/>
      <c r="B40" s="139" t="s">
        <v>195</v>
      </c>
      <c r="C40" s="139" t="s">
        <v>196</v>
      </c>
      <c r="D40" s="139" t="s">
        <v>203</v>
      </c>
      <c r="E40" s="140" t="n">
        <v>78577.0125</v>
      </c>
      <c r="F40" s="141" t="n">
        <f aca="false">E40*(1+'Matriz 2024 Editável'!$B$39)</f>
        <v>81547.2235725</v>
      </c>
      <c r="G40" s="130"/>
      <c r="H40" s="130"/>
    </row>
    <row r="41" customFormat="false" ht="12" hidden="false" customHeight="true" outlineLevel="0" collapsed="false">
      <c r="A41" s="130"/>
      <c r="B41" s="139" t="s">
        <v>195</v>
      </c>
      <c r="C41" s="139" t="s">
        <v>204</v>
      </c>
      <c r="D41" s="139" t="s">
        <v>205</v>
      </c>
      <c r="E41" s="140" t="n">
        <v>56126.4375</v>
      </c>
      <c r="F41" s="141" t="n">
        <f aca="false">E41*(1+'Matriz 2024 Editável'!$B$39)</f>
        <v>58248.0168375</v>
      </c>
      <c r="G41" s="130"/>
      <c r="H41" s="130"/>
    </row>
    <row r="42" customFormat="false" ht="12" hidden="false" customHeight="true" outlineLevel="0" collapsed="false">
      <c r="A42" s="130"/>
      <c r="B42" s="142" t="s">
        <v>195</v>
      </c>
      <c r="C42" s="142" t="s">
        <v>204</v>
      </c>
      <c r="D42" s="142" t="s">
        <v>206</v>
      </c>
      <c r="E42" s="140"/>
      <c r="F42" s="141" t="n">
        <f aca="false">F41</f>
        <v>58248.0168375</v>
      </c>
      <c r="G42" s="130"/>
      <c r="H42" s="130"/>
    </row>
    <row r="43" customFormat="false" ht="12" hidden="false" customHeight="true" outlineLevel="0" collapsed="false">
      <c r="A43" s="130"/>
      <c r="B43" s="143" t="s">
        <v>195</v>
      </c>
      <c r="C43" s="143" t="s">
        <v>204</v>
      </c>
      <c r="D43" s="143" t="s">
        <v>207</v>
      </c>
      <c r="E43" s="144" t="n">
        <v>56126.4375</v>
      </c>
      <c r="F43" s="145" t="n">
        <f aca="false">E43*(1+'Matriz 2024 Editável'!$B$39)</f>
        <v>58248.0168375</v>
      </c>
      <c r="G43" s="130"/>
      <c r="H43" s="130"/>
    </row>
    <row r="44" customFormat="false" ht="15.75" hidden="false" customHeight="true" outlineLevel="0" collapsed="false">
      <c r="A44" s="130"/>
      <c r="B44" s="146" t="s">
        <v>208</v>
      </c>
      <c r="C44" s="147" t="s">
        <v>209</v>
      </c>
      <c r="D44" s="148" t="s">
        <v>209</v>
      </c>
      <c r="E44" s="149" t="n">
        <f aca="false">SUM(E4:E43)-E42</f>
        <v>7003773.378</v>
      </c>
      <c r="F44" s="150" t="n">
        <f aca="false">E44*(1+'Matriz 2024 Editável'!$B$39)</f>
        <v>7268516.0116884</v>
      </c>
      <c r="G44" s="130"/>
      <c r="H44" s="151"/>
    </row>
    <row r="45" customFormat="false" ht="15.75" hidden="false" customHeight="true" outlineLevel="0" collapsed="false">
      <c r="A45" s="130"/>
      <c r="B45" s="152"/>
      <c r="C45" s="153"/>
      <c r="D45" s="153"/>
      <c r="E45" s="154"/>
      <c r="F45" s="155"/>
      <c r="G45" s="130"/>
      <c r="H45" s="130"/>
    </row>
    <row r="46" customFormat="false" ht="15" hidden="false" customHeight="false" outlineLevel="0" collapsed="false">
      <c r="A46" s="130"/>
      <c r="B46" s="130"/>
      <c r="C46" s="130"/>
      <c r="D46" s="130"/>
      <c r="E46" s="130"/>
      <c r="G46" s="156"/>
      <c r="H46" s="156"/>
    </row>
    <row r="47" customFormat="false" ht="15" hidden="false" customHeight="false" outlineLevel="0" collapsed="false">
      <c r="A47" s="130"/>
      <c r="B47" s="130"/>
      <c r="C47" s="130"/>
      <c r="D47" s="130"/>
      <c r="E47" s="156"/>
      <c r="F47" s="156"/>
      <c r="G47" s="130"/>
    </row>
    <row r="48" customFormat="false" ht="15" hidden="false" customHeight="false" outlineLevel="0" collapsed="false">
      <c r="A48" s="130"/>
      <c r="B48" s="130"/>
      <c r="C48" s="130"/>
      <c r="D48" s="130"/>
      <c r="E48" s="157"/>
      <c r="F48" s="130"/>
      <c r="G48" s="130"/>
    </row>
    <row r="49" customFormat="false" ht="15" hidden="false" customHeight="false" outlineLevel="0" collapsed="false">
      <c r="A49" s="130"/>
      <c r="B49" s="130"/>
      <c r="C49" s="130"/>
      <c r="D49" s="130"/>
      <c r="E49" s="157"/>
      <c r="F49" s="130"/>
      <c r="G49" s="130"/>
      <c r="H49" s="130"/>
    </row>
    <row r="50" customFormat="false" ht="1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</row>
    <row r="51" customFormat="false" ht="15" hidden="false" customHeight="false" outlineLevel="0" collapsed="false">
      <c r="A51" s="130"/>
      <c r="B51" s="130"/>
      <c r="C51" s="130"/>
      <c r="D51" s="130"/>
      <c r="E51" s="130"/>
      <c r="F51" s="130"/>
      <c r="G51" s="130"/>
      <c r="H51" s="130"/>
    </row>
    <row r="52" customFormat="false" ht="15" hidden="false" customHeight="false" outlineLevel="0" collapsed="false">
      <c r="A52" s="130"/>
      <c r="B52" s="130"/>
      <c r="C52" s="130"/>
      <c r="D52" s="130"/>
      <c r="E52" s="130"/>
      <c r="F52" s="130"/>
      <c r="G52" s="130"/>
      <c r="H52" s="130"/>
    </row>
  </sheetData>
  <mergeCells count="5">
    <mergeCell ref="B2:B3"/>
    <mergeCell ref="C2:C3"/>
    <mergeCell ref="D2:D3"/>
    <mergeCell ref="E2:F2"/>
    <mergeCell ref="E48:E4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2" topLeftCell="E3" activePane="bottomRight" state="frozen"/>
      <selection pane="topLeft" activeCell="A1" activeCellId="0" sqref="A1"/>
      <selection pane="topRight" activeCell="E1" activeCellId="0" sqref="E1"/>
      <selection pane="bottomLeft" activeCell="A3" activeCellId="0" sqref="A3"/>
      <selection pane="bottomRight" activeCell="M29" activeCellId="0" sqref="M29"/>
    </sheetView>
  </sheetViews>
  <sheetFormatPr defaultColWidth="11.4453125" defaultRowHeight="15" customHeight="true" zeroHeight="false" outlineLevelRow="0" outlineLevelCol="0"/>
  <cols>
    <col collapsed="false" customWidth="true" hidden="false" outlineLevel="0" max="1" min="1" style="1" width="1.11"/>
    <col collapsed="false" customWidth="true" hidden="false" outlineLevel="0" max="2" min="2" style="2" width="33.33"/>
    <col collapsed="false" customWidth="true" hidden="false" outlineLevel="0" max="3" min="3" style="3" width="6.67"/>
    <col collapsed="false" customWidth="true" hidden="false" outlineLevel="0" max="4" min="4" style="3" width="9.67"/>
    <col collapsed="false" customWidth="true" hidden="false" outlineLevel="0" max="5" min="5" style="3" width="15.66"/>
    <col collapsed="false" customWidth="true" hidden="false" outlineLevel="0" max="6" min="6" style="3" width="15.44"/>
    <col collapsed="false" customWidth="true" hidden="false" outlineLevel="0" max="7" min="7" style="3" width="16.11"/>
    <col collapsed="false" customWidth="true" hidden="false" outlineLevel="0" max="9" min="8" style="3" width="8.67"/>
    <col collapsed="false" customWidth="true" hidden="true" outlineLevel="0" max="10" min="10" style="3" width="14.33"/>
    <col collapsed="false" customWidth="true" hidden="false" outlineLevel="0" max="12" min="11" style="3" width="14.33"/>
    <col collapsed="false" customWidth="true" hidden="false" outlineLevel="0" max="14" min="13" style="3" width="15.33"/>
    <col collapsed="false" customWidth="true" hidden="true" outlineLevel="0" max="15" min="15" style="3" width="15.33"/>
    <col collapsed="false" customWidth="true" hidden="false" outlineLevel="0" max="16" min="16" style="3" width="15.33"/>
    <col collapsed="false" customWidth="true" hidden="false" outlineLevel="0" max="17" min="17" style="3" width="14.67"/>
    <col collapsed="false" customWidth="true" hidden="false" outlineLevel="0" max="18" min="18" style="3" width="15.33"/>
    <col collapsed="false" customWidth="true" hidden="false" outlineLevel="0" max="19" min="19" style="3" width="9.44"/>
    <col collapsed="false" customWidth="true" hidden="false" outlineLevel="0" max="20" min="20" style="3" width="14.67"/>
    <col collapsed="false" customWidth="true" hidden="false" outlineLevel="0" max="21" min="21" style="3" width="14.44"/>
    <col collapsed="false" customWidth="true" hidden="false" outlineLevel="0" max="22" min="22" style="3" width="11.33"/>
    <col collapsed="false" customWidth="true" hidden="false" outlineLevel="0" max="23" min="23" style="3" width="15"/>
    <col collapsed="false" customWidth="true" hidden="false" outlineLevel="0" max="25" min="24" style="3" width="15.33"/>
    <col collapsed="false" customWidth="true" hidden="false" outlineLevel="0" max="30" min="26" style="3" width="12.67"/>
    <col collapsed="false" customWidth="true" hidden="false" outlineLevel="0" max="31" min="31" style="3" width="16"/>
    <col collapsed="false" customWidth="true" hidden="false" outlineLevel="0" max="32" min="32" style="3" width="15.33"/>
    <col collapsed="false" customWidth="true" hidden="false" outlineLevel="0" max="33" min="33" style="3" width="14.67"/>
    <col collapsed="false" customWidth="true" hidden="false" outlineLevel="0" max="34" min="34" style="3" width="14.33"/>
    <col collapsed="false" customWidth="true" hidden="false" outlineLevel="0" max="36" min="35" style="3" width="16"/>
    <col collapsed="false" customWidth="true" hidden="false" outlineLevel="0" max="39" min="37" style="3" width="15.33"/>
    <col collapsed="false" customWidth="true" hidden="false" outlineLevel="0" max="41" min="40" style="4" width="15.33"/>
    <col collapsed="false" customWidth="true" hidden="false" outlineLevel="0" max="42" min="42" style="3" width="15.33"/>
    <col collapsed="false" customWidth="true" hidden="false" outlineLevel="0" max="43" min="43" style="3" width="14.11"/>
    <col collapsed="false" customWidth="true" hidden="false" outlineLevel="0" max="44" min="44" style="3" width="15.66"/>
    <col collapsed="false" customWidth="true" hidden="false" outlineLevel="0" max="46" min="45" style="3" width="15.33"/>
    <col collapsed="false" customWidth="true" hidden="false" outlineLevel="0" max="47" min="47" style="3" width="14.11"/>
    <col collapsed="false" customWidth="true" hidden="false" outlineLevel="0" max="48" min="48" style="3" width="12.33"/>
    <col collapsed="false" customWidth="false" hidden="false" outlineLevel="0" max="16384" min="49" style="158" width="11.44"/>
  </cols>
  <sheetData>
    <row r="1" s="159" customFormat="true" ht="6" hidden="false" customHeight="true" outlineLevel="0" collapsed="false">
      <c r="A1" s="1"/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7"/>
      <c r="AO1" s="7"/>
      <c r="AP1" s="1"/>
      <c r="AQ1" s="1"/>
      <c r="AR1" s="1"/>
      <c r="AS1" s="1"/>
      <c r="AT1" s="1"/>
      <c r="AU1" s="1"/>
      <c r="AV1" s="1"/>
    </row>
    <row r="2" customFormat="false" ht="59" hidden="false" customHeight="false" outlineLevel="0" collapsed="false">
      <c r="B2" s="8" t="s">
        <v>0</v>
      </c>
      <c r="D2" s="160" t="s">
        <v>1</v>
      </c>
      <c r="E2" s="161" t="s">
        <v>2</v>
      </c>
      <c r="F2" s="161" t="str">
        <f aca="false">B5&amp;"% do VRH"</f>
        <v>80% do VRH</v>
      </c>
      <c r="G2" s="161" t="str">
        <f aca="false">100-$B$5&amp;"% do VRH"</f>
        <v>20% do VRH</v>
      </c>
      <c r="H2" s="161" t="s">
        <v>210</v>
      </c>
      <c r="I2" s="161" t="s">
        <v>211</v>
      </c>
      <c r="J2" s="161" t="str">
        <f aca="false">"("&amp;G2&amp;" + adicional"&amp;")"&amp;" ANDIFES"</f>
        <v>(20% do VRH + adicional) ANDIFES</v>
      </c>
      <c r="K2" s="161" t="str">
        <f aca="false">"("&amp;G2&amp;" + adicional"&amp;")"&amp;" ANDIFES"</f>
        <v>(20% do VRH + adicional) ANDIFES</v>
      </c>
      <c r="L2" s="161"/>
      <c r="M2" s="162" t="s">
        <v>212</v>
      </c>
      <c r="N2" s="162" t="s">
        <v>213</v>
      </c>
      <c r="O2" s="161" t="s">
        <v>214</v>
      </c>
      <c r="P2" s="161" t="s">
        <v>214</v>
      </c>
      <c r="Q2" s="163" t="s">
        <v>8</v>
      </c>
      <c r="R2" s="163" t="s">
        <v>215</v>
      </c>
      <c r="S2" s="164" t="s">
        <v>10</v>
      </c>
      <c r="T2" s="164" t="s">
        <v>11</v>
      </c>
      <c r="U2" s="165" t="s">
        <v>12</v>
      </c>
      <c r="V2" s="165" t="s">
        <v>13</v>
      </c>
      <c r="W2" s="165" t="s">
        <v>14</v>
      </c>
      <c r="X2" s="166" t="s">
        <v>15</v>
      </c>
      <c r="Y2" s="166" t="s">
        <v>216</v>
      </c>
      <c r="Z2" s="166" t="s">
        <v>217</v>
      </c>
      <c r="AA2" s="166" t="s">
        <v>18</v>
      </c>
      <c r="AB2" s="166" t="s">
        <v>19</v>
      </c>
      <c r="AC2" s="166" t="s">
        <v>20</v>
      </c>
      <c r="AD2" s="166" t="s">
        <v>21</v>
      </c>
      <c r="AE2" s="166" t="s">
        <v>22</v>
      </c>
      <c r="AF2" s="166" t="s">
        <v>23</v>
      </c>
      <c r="AG2" s="166" t="s">
        <v>24</v>
      </c>
      <c r="AH2" s="166" t="s">
        <v>25</v>
      </c>
      <c r="AI2" s="166" t="s">
        <v>26</v>
      </c>
      <c r="AJ2" s="166" t="s">
        <v>27</v>
      </c>
      <c r="AK2" s="166" t="s">
        <v>218</v>
      </c>
      <c r="AL2" s="166" t="s">
        <v>219</v>
      </c>
      <c r="AM2" s="166" t="s">
        <v>220</v>
      </c>
      <c r="AN2" s="167" t="s">
        <v>31</v>
      </c>
      <c r="AO2" s="167" t="s">
        <v>32</v>
      </c>
      <c r="AP2" s="167" t="s">
        <v>221</v>
      </c>
      <c r="AQ2" s="167" t="s">
        <v>34</v>
      </c>
      <c r="AR2" s="167" t="s">
        <v>222</v>
      </c>
      <c r="AS2" s="168" t="s">
        <v>223</v>
      </c>
      <c r="AT2" s="169" t="s">
        <v>224</v>
      </c>
      <c r="AU2" s="1"/>
      <c r="AV2" s="1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</row>
    <row r="3" customFormat="false" ht="15" hidden="false" customHeight="true" outlineLevel="0" collapsed="false">
      <c r="B3" s="18" t="s">
        <v>225</v>
      </c>
      <c r="C3" s="1"/>
      <c r="D3" s="170" t="s">
        <v>44</v>
      </c>
      <c r="E3" s="171" t="n">
        <v>634993</v>
      </c>
      <c r="F3" s="171" t="n">
        <f aca="false">E3*$B$5/100</f>
        <v>507994.4</v>
      </c>
      <c r="G3" s="171" t="n">
        <f aca="false">(100-$B$5)/100*E3</f>
        <v>126998.6</v>
      </c>
      <c r="H3" s="172" t="n">
        <v>0.0167722929398488</v>
      </c>
      <c r="I3" s="172" t="n">
        <v>0.022845920237594</v>
      </c>
      <c r="J3" s="173" t="n">
        <v>109444.679161134</v>
      </c>
      <c r="K3" s="173" t="n">
        <f aca="false">H3*($B$8+$G$29)*0.8+I3*($B$8+$G$29)*0.2</f>
        <v>179870.183993978</v>
      </c>
      <c r="L3" s="174" t="n">
        <f aca="false">(H3*0.8+I3*0.2)*(B8+G29)</f>
        <v>179870.183993978</v>
      </c>
      <c r="M3" s="171" t="n">
        <v>710122</v>
      </c>
      <c r="N3" s="171" t="n">
        <v>778380.769260338</v>
      </c>
      <c r="O3" s="171" t="n">
        <v>617439.079161134</v>
      </c>
      <c r="P3" s="175" t="n">
        <f aca="false">F3+K3</f>
        <v>687864.583993978</v>
      </c>
      <c r="Q3" s="176" t="n">
        <f aca="false">IF((P3-M3)&lt; 0, ABS(P3-M3),0)</f>
        <v>22257.4160060216</v>
      </c>
      <c r="R3" s="176" t="n">
        <f aca="false">P3+Q3</f>
        <v>710122</v>
      </c>
      <c r="S3" s="177" t="n">
        <v>0.0291341570422368</v>
      </c>
      <c r="T3" s="178" t="n">
        <f aca="false">S3*$B$11</f>
        <v>26220.7413380131</v>
      </c>
      <c r="U3" s="179" t="n">
        <v>2204</v>
      </c>
      <c r="V3" s="180" t="n">
        <f aca="false">U3/$U$29</f>
        <v>0.0103731803399052</v>
      </c>
      <c r="W3" s="181" t="n">
        <f aca="false">$B$15*V3</f>
        <v>9335.86230591469</v>
      </c>
      <c r="X3" s="182" t="n">
        <v>719.448</v>
      </c>
      <c r="Y3" s="182" t="n">
        <v>4.78609625668449</v>
      </c>
      <c r="Z3" s="177" t="n">
        <f aca="false">Y3/SUM($Y$3:$Y$28)</f>
        <v>0.0406200796042648</v>
      </c>
      <c r="AA3" s="183" t="n">
        <v>0.937745587745588</v>
      </c>
      <c r="AB3" s="177" t="n">
        <f aca="false">AA3/SUM($AA$3:$AA$28)</f>
        <v>0.0398790137711865</v>
      </c>
      <c r="AC3" s="183" t="n">
        <v>0.423669231137954</v>
      </c>
      <c r="AD3" s="177" t="n">
        <f aca="false">AC3/SUM($AC$3:$AC$28)</f>
        <v>0.0385131810604722</v>
      </c>
      <c r="AE3" s="183" t="n">
        <v>0.0690981209855239</v>
      </c>
      <c r="AF3" s="177" t="n">
        <f aca="false">AE3/SUM($AE$3:$AE$28)</f>
        <v>0.0195815943535716</v>
      </c>
      <c r="AG3" s="184" t="n">
        <v>69</v>
      </c>
      <c r="AH3" s="177" t="n">
        <f aca="false">AG3/SUM($AG$3:$AG$28)</f>
        <v>0.0245202558635394</v>
      </c>
      <c r="AI3" s="185" t="n">
        <v>46092</v>
      </c>
      <c r="AJ3" s="177" t="n">
        <f aca="false">AI3/SUM($AI$3:$AI$28)</f>
        <v>0.0245335814440705</v>
      </c>
      <c r="AK3" s="177" t="n">
        <f aca="false">Z3+AB3+AD3-AF3-AH3+AJ3</f>
        <v>0.0994440056628828</v>
      </c>
      <c r="AL3" s="177" t="n">
        <f aca="false">AK3/SUM($AK$3:$AK$28)</f>
        <v>0.0497220028314414</v>
      </c>
      <c r="AM3" s="186" t="n">
        <f aca="false">$B$19*AL3</f>
        <v>44749.8025482973</v>
      </c>
      <c r="AN3" s="187" t="n">
        <v>5</v>
      </c>
      <c r="AO3" s="188" t="n">
        <v>5</v>
      </c>
      <c r="AP3" s="189" t="n">
        <f aca="false">AN3+AO3</f>
        <v>10</v>
      </c>
      <c r="AQ3" s="188" t="n">
        <f aca="false">AP3/$AP$29</f>
        <v>0.0381103760579521</v>
      </c>
      <c r="AR3" s="190" t="n">
        <f aca="false">AQ3*$B$23</f>
        <v>34299.3384521569</v>
      </c>
      <c r="AS3" s="191" t="n">
        <f aca="false">P3+T3+W3+AM3+AR3</f>
        <v>802470.32863836</v>
      </c>
      <c r="AT3" s="192" t="n">
        <f aca="false">AS3/N3-1</f>
        <v>0.0309482971951034</v>
      </c>
      <c r="AU3" s="1"/>
      <c r="AV3" s="1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</row>
    <row r="4" customFormat="false" ht="15" hidden="false" customHeight="false" outlineLevel="0" collapsed="false">
      <c r="B4" s="18"/>
      <c r="C4" s="1"/>
      <c r="D4" s="193" t="s">
        <v>45</v>
      </c>
      <c r="E4" s="171" t="n">
        <v>763317</v>
      </c>
      <c r="F4" s="171" t="n">
        <f aca="false">E4*$B$5/100</f>
        <v>610653.6</v>
      </c>
      <c r="G4" s="171" t="n">
        <f aca="false">(100-$B$5)/100*E4</f>
        <v>152663.4</v>
      </c>
      <c r="H4" s="172" t="n">
        <v>0.0442659085689806</v>
      </c>
      <c r="I4" s="172" t="n">
        <v>0.0182857410248269</v>
      </c>
      <c r="J4" s="173" t="n">
        <v>237717.375128539</v>
      </c>
      <c r="K4" s="173" t="n">
        <f aca="false">H4*($B$8+$G$29)*0.8+I4*($B$8+$G$29)*0.2</f>
        <v>390698.750601499</v>
      </c>
      <c r="L4" s="173"/>
      <c r="M4" s="171" t="n">
        <v>970409.604042402</v>
      </c>
      <c r="N4" s="171" t="n">
        <v>1103174.94923238</v>
      </c>
      <c r="O4" s="171" t="n">
        <v>848370.975128539</v>
      </c>
      <c r="P4" s="175" t="n">
        <f aca="false">F4+K4</f>
        <v>1001352.3506015</v>
      </c>
      <c r="Q4" s="176" t="n">
        <f aca="false">IF((P4-M4)&lt; 0, ABS(P4-M4),0)</f>
        <v>0</v>
      </c>
      <c r="R4" s="176" t="n">
        <f aca="false">P4+Q4</f>
        <v>1001352.3506015</v>
      </c>
      <c r="S4" s="194" t="n">
        <v>0.0867265871416036</v>
      </c>
      <c r="T4" s="178" t="n">
        <f aca="false">S4*$B$11</f>
        <v>78053.9284274432</v>
      </c>
      <c r="U4" s="195" t="n">
        <v>15456</v>
      </c>
      <c r="V4" s="196" t="n">
        <f aca="false">U4/$U$29</f>
        <v>0.0727440450696801</v>
      </c>
      <c r="W4" s="181" t="n">
        <f aca="false">$B$15*V4</f>
        <v>65469.6405627121</v>
      </c>
      <c r="X4" s="197" t="n">
        <v>1898.78745275618</v>
      </c>
      <c r="Y4" s="197" t="n">
        <v>4.87054409005628</v>
      </c>
      <c r="Z4" s="177" t="n">
        <f aca="false">Y4/SUM($Y$3:$Y$28)</f>
        <v>0.0413367968472953</v>
      </c>
      <c r="AA4" s="198" t="n">
        <v>0.956723184015855</v>
      </c>
      <c r="AB4" s="194" t="n">
        <f aca="false">AA4/SUM($AA$3:$AA$28)</f>
        <v>0.0406860640339613</v>
      </c>
      <c r="AC4" s="198" t="n">
        <v>0.191362436359735</v>
      </c>
      <c r="AD4" s="194" t="n">
        <f aca="false">AC4/SUM($AC$3:$AC$28)</f>
        <v>0.0173955898092957</v>
      </c>
      <c r="AE4" s="198" t="n">
        <v>0.113241146096034</v>
      </c>
      <c r="AF4" s="194" t="n">
        <f aca="false">AE4/SUM($AE$3:$AE$28)</f>
        <v>0.0320912082030514</v>
      </c>
      <c r="AG4" s="199" t="n">
        <v>156</v>
      </c>
      <c r="AH4" s="194" t="n">
        <f aca="false">AG4/SUM($AG$3:$AG$28)</f>
        <v>0.0554371002132196</v>
      </c>
      <c r="AI4" s="200" t="n">
        <v>85208</v>
      </c>
      <c r="AJ4" s="194" t="n">
        <f aca="false">AI4/SUM($AI$3:$AI$28)</f>
        <v>0.045354018217616</v>
      </c>
      <c r="AK4" s="194" t="n">
        <f aca="false">Z4+AB4+AD4-AF4-AH4+AJ4</f>
        <v>0.0572441604918974</v>
      </c>
      <c r="AL4" s="194" t="n">
        <f aca="false">AK4/SUM($AK$3:$AK$28)</f>
        <v>0.0286220802459487</v>
      </c>
      <c r="AM4" s="186" t="n">
        <f aca="false">$B$19*AL4</f>
        <v>25759.8722213538</v>
      </c>
      <c r="AN4" s="201" t="n">
        <v>5.5191637630662</v>
      </c>
      <c r="AO4" s="202" t="n">
        <v>5.01158301158301</v>
      </c>
      <c r="AP4" s="189" t="n">
        <f aca="false">AN4+AO4</f>
        <v>10.5307467746492</v>
      </c>
      <c r="AQ4" s="202" t="n">
        <f aca="false">AP4/$AP$29</f>
        <v>0.0401330719752947</v>
      </c>
      <c r="AR4" s="190" t="n">
        <f aca="false">AQ4*$B$23</f>
        <v>36119.7647777652</v>
      </c>
      <c r="AS4" s="191" t="n">
        <f aca="false">P4+T4+W4+AM4+AR4</f>
        <v>1206755.55659077</v>
      </c>
      <c r="AT4" s="192" t="n">
        <f aca="false">AS4/N4-1</f>
        <v>0.0938931829719911</v>
      </c>
      <c r="AU4" s="1"/>
      <c r="AV4" s="1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</row>
    <row r="5" customFormat="false" ht="15.65" hidden="false" customHeight="false" outlineLevel="0" collapsed="false">
      <c r="B5" s="48" t="n">
        <v>80</v>
      </c>
      <c r="C5" s="1"/>
      <c r="D5" s="170" t="s">
        <v>46</v>
      </c>
      <c r="E5" s="171" t="n">
        <v>582406</v>
      </c>
      <c r="F5" s="171" t="n">
        <f aca="false">E5*$B$5/100</f>
        <v>465924.8</v>
      </c>
      <c r="G5" s="171" t="n">
        <f aca="false">(100-$B$5)/100*E5</f>
        <v>116481.2</v>
      </c>
      <c r="H5" s="172" t="n">
        <v>0.0150497157343727</v>
      </c>
      <c r="I5" s="172" t="n">
        <v>0.0200433215415478</v>
      </c>
      <c r="J5" s="173" t="n">
        <v>97648.994199747</v>
      </c>
      <c r="K5" s="173" t="n">
        <f aca="false">H5*($B$8+$G$29)*0.8+I5*($B$8+$G$29)*0.2</f>
        <v>160484.368958077</v>
      </c>
      <c r="L5" s="173"/>
      <c r="M5" s="171" t="n">
        <v>649369</v>
      </c>
      <c r="N5" s="171" t="n">
        <v>706031.785685899</v>
      </c>
      <c r="O5" s="171" t="n">
        <v>563573.794199747</v>
      </c>
      <c r="P5" s="175" t="n">
        <f aca="false">F5+K5</f>
        <v>626409.168958077</v>
      </c>
      <c r="Q5" s="176" t="n">
        <f aca="false">IF((P5-M5)&lt; 0, ABS(P5-M5),0)</f>
        <v>22959.8310419228</v>
      </c>
      <c r="R5" s="176" t="n">
        <f aca="false">P5+Q5</f>
        <v>649369</v>
      </c>
      <c r="S5" s="177" t="n">
        <v>0.0229681978798587</v>
      </c>
      <c r="T5" s="178" t="n">
        <f aca="false">S5*$B$11</f>
        <v>20671.3780918728</v>
      </c>
      <c r="U5" s="179" t="n">
        <v>122</v>
      </c>
      <c r="V5" s="180" t="n">
        <f aca="false">U5/$U$29</f>
        <v>0.000574196007925788</v>
      </c>
      <c r="W5" s="181" t="n">
        <f aca="false">$B$15*V5</f>
        <v>516.776407133209</v>
      </c>
      <c r="X5" s="182" t="n">
        <v>645.558</v>
      </c>
      <c r="Y5" s="182" t="n">
        <v>5</v>
      </c>
      <c r="Z5" s="177" t="n">
        <f aca="false">Y5/SUM($Y$3:$Y$28)</f>
        <v>0.0424355021564107</v>
      </c>
      <c r="AA5" s="183" t="n">
        <v>0.964498396701787</v>
      </c>
      <c r="AB5" s="177" t="n">
        <f aca="false">AA5/SUM($AA$3:$AA$28)</f>
        <v>0.0410167164175376</v>
      </c>
      <c r="AC5" s="183" t="n">
        <v>0.504187192118227</v>
      </c>
      <c r="AD5" s="177" t="n">
        <f aca="false">AC5/SUM($AC$3:$AC$28)</f>
        <v>0.0458325769050185</v>
      </c>
      <c r="AE5" s="183" t="n">
        <v>0.100246305418719</v>
      </c>
      <c r="AF5" s="177" t="n">
        <f aca="false">AE5/SUM($AE$3:$AE$28)</f>
        <v>0.0284086232759477</v>
      </c>
      <c r="AG5" s="184" t="n">
        <v>72.5</v>
      </c>
      <c r="AH5" s="177" t="n">
        <f aca="false">AG5/SUM($AG$3:$AG$28)</f>
        <v>0.0257640369580668</v>
      </c>
      <c r="AI5" s="185" t="n">
        <v>48414</v>
      </c>
      <c r="AJ5" s="177" t="n">
        <f aca="false">AI5/SUM($AI$3:$AI$28)</f>
        <v>0.0257695220869832</v>
      </c>
      <c r="AK5" s="177" t="n">
        <f aca="false">Z5+AB5+AD5-AF5-AH5+AJ5</f>
        <v>0.100881657331935</v>
      </c>
      <c r="AL5" s="177" t="n">
        <f aca="false">AK5/SUM($AK$3:$AK$28)</f>
        <v>0.0504408286659677</v>
      </c>
      <c r="AM5" s="186" t="n">
        <f aca="false">$B$19*AL5</f>
        <v>45396.7457993709</v>
      </c>
      <c r="AN5" s="187" t="n">
        <v>5</v>
      </c>
      <c r="AO5" s="188" t="n">
        <v>5</v>
      </c>
      <c r="AP5" s="189" t="n">
        <f aca="false">AN5+AO5</f>
        <v>10</v>
      </c>
      <c r="AQ5" s="188" t="n">
        <f aca="false">AP5/$AP$29</f>
        <v>0.0381103760579521</v>
      </c>
      <c r="AR5" s="190" t="n">
        <f aca="false">AQ5*$B$23</f>
        <v>34299.3384521569</v>
      </c>
      <c r="AS5" s="191" t="n">
        <f aca="false">P5+T5+W5+AM5+AR5</f>
        <v>727293.407708611</v>
      </c>
      <c r="AT5" s="192" t="n">
        <f aca="false">AS5/N5-1</f>
        <v>0.0301142561195835</v>
      </c>
      <c r="AU5" s="1"/>
      <c r="AV5" s="1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</row>
    <row r="6" customFormat="false" ht="15" hidden="false" customHeight="true" outlineLevel="0" collapsed="false">
      <c r="B6" s="18" t="s">
        <v>47</v>
      </c>
      <c r="C6" s="1"/>
      <c r="D6" s="193" t="s">
        <v>48</v>
      </c>
      <c r="E6" s="171" t="n">
        <v>584626</v>
      </c>
      <c r="F6" s="171" t="n">
        <f aca="false">E6*$B$5/100</f>
        <v>467700.8</v>
      </c>
      <c r="G6" s="171" t="n">
        <f aca="false">(100-$B$5)/100*E6</f>
        <v>116925.2</v>
      </c>
      <c r="H6" s="172" t="n">
        <v>0.0670709994907302</v>
      </c>
      <c r="I6" s="172" t="n">
        <v>0.0691440048728308</v>
      </c>
      <c r="J6" s="173" t="n">
        <v>410621.341954634</v>
      </c>
      <c r="K6" s="173" t="n">
        <f aca="false">H6*($B$8+$G$29)*0.8+I6*($B$8+$G$29)*0.2</f>
        <v>674856.005671503</v>
      </c>
      <c r="L6" s="173"/>
      <c r="M6" s="171" t="n">
        <v>900515</v>
      </c>
      <c r="N6" s="171" t="n">
        <v>954307.019191132</v>
      </c>
      <c r="O6" s="171" t="n">
        <v>878322.141954634</v>
      </c>
      <c r="P6" s="175" t="n">
        <f aca="false">F6+K6</f>
        <v>1142556.8056715</v>
      </c>
      <c r="Q6" s="176" t="n">
        <f aca="false">IF((P6-M6)&lt; 0, ABS(P6-M6),0)</f>
        <v>0</v>
      </c>
      <c r="R6" s="176" t="n">
        <f aca="false">P6+Q6</f>
        <v>1142556.8056715</v>
      </c>
      <c r="S6" s="194" t="n">
        <v>0.0381222282827804</v>
      </c>
      <c r="T6" s="178" t="n">
        <f aca="false">S6*$B$11</f>
        <v>34310.0054545024</v>
      </c>
      <c r="U6" s="195" t="n">
        <v>1128</v>
      </c>
      <c r="V6" s="196" t="n">
        <f aca="false">U6/$U$29</f>
        <v>0.00530895981098597</v>
      </c>
      <c r="W6" s="181" t="n">
        <f aca="false">$B$15*V6</f>
        <v>4778.06382988737</v>
      </c>
      <c r="X6" s="197" t="n">
        <v>2877.0125</v>
      </c>
      <c r="Y6" s="197" t="n">
        <v>4</v>
      </c>
      <c r="Z6" s="177" t="n">
        <f aca="false">Y6/SUM($Y$3:$Y$28)</f>
        <v>0.0339484017251285</v>
      </c>
      <c r="AA6" s="198" t="n">
        <v>0.921218085254483</v>
      </c>
      <c r="AB6" s="194" t="n">
        <f aca="false">AA6/SUM($AA$3:$AA$28)</f>
        <v>0.0391761573588939</v>
      </c>
      <c r="AC6" s="198" t="n">
        <v>0.435051961788359</v>
      </c>
      <c r="AD6" s="194" t="n">
        <f aca="false">AC6/SUM($AC$3:$AC$28)</f>
        <v>0.0395479155521041</v>
      </c>
      <c r="AE6" s="198" t="n">
        <v>0.102218939050529</v>
      </c>
      <c r="AF6" s="194" t="n">
        <f aca="false">AE6/SUM($AE$3:$AE$28)</f>
        <v>0.0289676444336201</v>
      </c>
      <c r="AG6" s="199" t="n">
        <v>97</v>
      </c>
      <c r="AH6" s="194" t="n">
        <f aca="false">AG6/SUM($AG$3:$AG$28)</f>
        <v>0.0344705046197584</v>
      </c>
      <c r="AI6" s="200" t="n">
        <v>98614</v>
      </c>
      <c r="AJ6" s="194" t="n">
        <f aca="false">AI6/SUM($AI$3:$AI$28)</f>
        <v>0.0524896858571025</v>
      </c>
      <c r="AK6" s="194" t="n">
        <f aca="false">Z6+AB6+AD6-AF6-AH6+AJ6</f>
        <v>0.101724011439851</v>
      </c>
      <c r="AL6" s="194" t="n">
        <f aca="false">AK6/SUM($AK$3:$AK$28)</f>
        <v>0.0508620057199253</v>
      </c>
      <c r="AM6" s="186" t="n">
        <f aca="false">$B$19*AL6</f>
        <v>45775.8051479328</v>
      </c>
      <c r="AN6" s="201" t="n">
        <v>4.44761904761905</v>
      </c>
      <c r="AO6" s="202" t="n">
        <v>4.5</v>
      </c>
      <c r="AP6" s="189" t="n">
        <f aca="false">AN6+AO6</f>
        <v>8.94761904761905</v>
      </c>
      <c r="AQ6" s="202" t="n">
        <f aca="false">AP6/$AP$29</f>
        <v>0.0340997126728057</v>
      </c>
      <c r="AR6" s="190" t="n">
        <f aca="false">AQ6*$B$23</f>
        <v>30689.7414055251</v>
      </c>
      <c r="AS6" s="191" t="n">
        <f aca="false">P6+T6+W6+AM6+AR6</f>
        <v>1258110.42150935</v>
      </c>
      <c r="AT6" s="192" t="n">
        <f aca="false">AS6/N6-1</f>
        <v>0.31834975139942</v>
      </c>
      <c r="AU6" s="1"/>
      <c r="AV6" s="1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</row>
    <row r="7" customFormat="false" ht="15" hidden="false" customHeight="false" outlineLevel="0" collapsed="false">
      <c r="B7" s="18"/>
      <c r="C7" s="1"/>
      <c r="D7" s="170" t="s">
        <v>143</v>
      </c>
      <c r="E7" s="171" t="n">
        <v>555696</v>
      </c>
      <c r="F7" s="171" t="n">
        <f aca="false">E7*$B$5/100</f>
        <v>444556.8</v>
      </c>
      <c r="G7" s="171" t="n">
        <f aca="false">(100-$B$5)/100*E7</f>
        <v>111139.2</v>
      </c>
      <c r="H7" s="172" t="n">
        <v>0.0695608567378255</v>
      </c>
      <c r="I7" s="172" t="n">
        <v>0.0460903274802086</v>
      </c>
      <c r="J7" s="173" t="n">
        <v>394680.853456263</v>
      </c>
      <c r="K7" s="173" t="n">
        <f aca="false">H7*($B$8+$G$29)*0.8+I7*($B$8+$G$29)*0.2</f>
        <v>648667.508863021</v>
      </c>
      <c r="L7" s="173"/>
      <c r="M7" s="171" t="n">
        <v>871309</v>
      </c>
      <c r="N7" s="171" t="n">
        <v>978757.163113967</v>
      </c>
      <c r="O7" s="171" t="n">
        <v>839237.653456263</v>
      </c>
      <c r="P7" s="175" t="n">
        <f aca="false">F7+K7</f>
        <v>1093224.30886302</v>
      </c>
      <c r="Q7" s="176" t="n">
        <f aca="false">IF((P7-M7)&lt; 0, ABS(P7-M7),0)</f>
        <v>0</v>
      </c>
      <c r="R7" s="176" t="n">
        <f aca="false">P7+Q7</f>
        <v>1093224.30886302</v>
      </c>
      <c r="S7" s="177" t="n">
        <v>0.0672563853250172</v>
      </c>
      <c r="T7" s="178" t="n">
        <f aca="false">S7*$B$11</f>
        <v>60530.7467925155</v>
      </c>
      <c r="U7" s="179" t="n">
        <v>1482</v>
      </c>
      <c r="V7" s="180" t="n">
        <f aca="false">U7/$U$29</f>
        <v>0.00697506953890178</v>
      </c>
      <c r="W7" s="181" t="n">
        <f aca="false">$B$15*V7</f>
        <v>6277.5625850116</v>
      </c>
      <c r="X7" s="182" t="n">
        <v>2983.815</v>
      </c>
      <c r="Y7" s="182" t="n">
        <v>4.71868583162218</v>
      </c>
      <c r="Z7" s="177" t="n">
        <f aca="false">Y7/SUM($Y$3:$Y$28)</f>
        <v>0.0400479605566455</v>
      </c>
      <c r="AA7" s="183" t="n">
        <v>0.969620872447555</v>
      </c>
      <c r="AB7" s="177" t="n">
        <f aca="false">AA7/SUM($AA$3:$AA$28)</f>
        <v>0.0412345572514242</v>
      </c>
      <c r="AC7" s="183" t="n">
        <v>0.551143641768866</v>
      </c>
      <c r="AD7" s="177" t="n">
        <f aca="false">AC7/SUM($AC$3:$AC$28)</f>
        <v>0.0501011008251876</v>
      </c>
      <c r="AE7" s="183" t="n">
        <v>0.0971136335199108</v>
      </c>
      <c r="AF7" s="177" t="n">
        <f aca="false">AE7/SUM($AE$3:$AE$28)</f>
        <v>0.0275208609245207</v>
      </c>
      <c r="AG7" s="184" t="n">
        <v>151.5</v>
      </c>
      <c r="AH7" s="177" t="n">
        <f aca="false">AG7/SUM($AG$3:$AG$28)</f>
        <v>0.0538379530916844</v>
      </c>
      <c r="AI7" s="185" t="n">
        <v>66116</v>
      </c>
      <c r="AJ7" s="177" t="n">
        <f aca="false">AI7/SUM($AI$3:$AI$28)</f>
        <v>0.0351918395981117</v>
      </c>
      <c r="AK7" s="177" t="n">
        <f aca="false">Z7+AB7+AD7-AF7-AH7+AJ7</f>
        <v>0.0852166442151639</v>
      </c>
      <c r="AL7" s="177" t="n">
        <f aca="false">AK7/SUM($AK$3:$AK$28)</f>
        <v>0.042608322107582</v>
      </c>
      <c r="AM7" s="186" t="n">
        <f aca="false">$B$19*AL7</f>
        <v>38347.4898968238</v>
      </c>
      <c r="AN7" s="187" t="n">
        <v>3.94871794871795</v>
      </c>
      <c r="AO7" s="188" t="n">
        <v>5</v>
      </c>
      <c r="AP7" s="189" t="n">
        <f aca="false">AN7+AO7</f>
        <v>8.94871794871795</v>
      </c>
      <c r="AQ7" s="188" t="n">
        <f aca="false">AP7/$AP$29</f>
        <v>0.0341039006262186</v>
      </c>
      <c r="AR7" s="190" t="n">
        <f aca="false">AQ7*$B$23</f>
        <v>30693.5105635968</v>
      </c>
      <c r="AS7" s="191" t="n">
        <f aca="false">P7+T7+W7+AM7+AR7</f>
        <v>1229073.61870097</v>
      </c>
      <c r="AT7" s="192" t="n">
        <f aca="false">AS7/N7-1</f>
        <v>0.255749296169243</v>
      </c>
      <c r="AU7" s="1"/>
      <c r="AV7" s="1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</row>
    <row r="8" customFormat="false" ht="15.65" hidden="false" customHeight="false" outlineLevel="0" collapsed="false">
      <c r="B8" s="49" t="n">
        <f aca="false">10000000-G29</f>
        <v>6915719.4</v>
      </c>
      <c r="C8" s="1"/>
      <c r="D8" s="193" t="s">
        <v>50</v>
      </c>
      <c r="E8" s="171" t="n">
        <v>372238</v>
      </c>
      <c r="F8" s="171" t="n">
        <f aca="false">E8*$B$5/100</f>
        <v>297790.4</v>
      </c>
      <c r="G8" s="171" t="n">
        <f aca="false">(100-$B$5)/100*E8</f>
        <v>74447.6</v>
      </c>
      <c r="H8" s="172" t="n">
        <v>0.00908324033966571</v>
      </c>
      <c r="I8" s="172" t="n">
        <v>0.0309880804701298</v>
      </c>
      <c r="J8" s="173" t="n">
        <v>81928.9903184234</v>
      </c>
      <c r="K8" s="173" t="n">
        <f aca="false">H8*($B$8+$G$29)*0.8+I8*($B$8+$G$29)*0.2</f>
        <v>134642.083657585</v>
      </c>
      <c r="L8" s="173"/>
      <c r="M8" s="171" t="n">
        <v>424045</v>
      </c>
      <c r="N8" s="171" t="n">
        <v>475472.007793497</v>
      </c>
      <c r="O8" s="171" t="n">
        <v>379719.390318423</v>
      </c>
      <c r="P8" s="175" t="n">
        <f aca="false">F8+K8</f>
        <v>432432.483657585</v>
      </c>
      <c r="Q8" s="176" t="n">
        <f aca="false">IF((P8-M8)&lt; 0, ABS(P8-M8),0)</f>
        <v>0</v>
      </c>
      <c r="R8" s="176" t="n">
        <f aca="false">P8+Q8</f>
        <v>432432.483657585</v>
      </c>
      <c r="S8" s="194" t="n">
        <v>0.02325278061043</v>
      </c>
      <c r="T8" s="178" t="n">
        <f aca="false">S8*$B$11</f>
        <v>20927.502549387</v>
      </c>
      <c r="U8" s="195" t="n">
        <v>388</v>
      </c>
      <c r="V8" s="196" t="n">
        <f aca="false">U8/$U$29</f>
        <v>0.00182613156619021</v>
      </c>
      <c r="W8" s="181" t="n">
        <f aca="false">$B$15*V8</f>
        <v>1643.51840957119</v>
      </c>
      <c r="X8" s="197" t="n">
        <v>389.62586208864</v>
      </c>
      <c r="Y8" s="197" t="n">
        <v>4</v>
      </c>
      <c r="Z8" s="177" t="n">
        <f aca="false">Y8/SUM($Y$3:$Y$28)</f>
        <v>0.0339484017251285</v>
      </c>
      <c r="AA8" s="198" t="n">
        <v>0.935246874781758</v>
      </c>
      <c r="AB8" s="194" t="n">
        <f aca="false">AA8/SUM($AA$3:$AA$28)</f>
        <v>0.0397727523181901</v>
      </c>
      <c r="AC8" s="198" t="n">
        <v>0.374473366582405</v>
      </c>
      <c r="AD8" s="194" t="n">
        <f aca="false">AC8/SUM($AC$3:$AC$28)</f>
        <v>0.0340410856147744</v>
      </c>
      <c r="AE8" s="198" t="n">
        <v>0.186775523217417</v>
      </c>
      <c r="AF8" s="194" t="n">
        <f aca="false">AE8/SUM($AE$3:$AE$28)</f>
        <v>0.0529299853404955</v>
      </c>
      <c r="AG8" s="199" t="n">
        <v>39</v>
      </c>
      <c r="AH8" s="194" t="n">
        <f aca="false">AG8/SUM($AG$3:$AG$28)</f>
        <v>0.0138592750533049</v>
      </c>
      <c r="AI8" s="200" t="n">
        <v>24751</v>
      </c>
      <c r="AJ8" s="194" t="n">
        <f aca="false">AI8/SUM($AI$3:$AI$28)</f>
        <v>0.0131743181966977</v>
      </c>
      <c r="AK8" s="194" t="n">
        <f aca="false">Z8+AB8+AD8-AF8-AH8+AJ8</f>
        <v>0.0541472974609903</v>
      </c>
      <c r="AL8" s="194" t="n">
        <f aca="false">AK8/SUM($AK$3:$AK$28)</f>
        <v>0.0270736487304952</v>
      </c>
      <c r="AM8" s="186" t="n">
        <f aca="false">$B$19*AL8</f>
        <v>24366.2838574456</v>
      </c>
      <c r="AN8" s="201" t="n">
        <v>5</v>
      </c>
      <c r="AO8" s="202" t="n">
        <v>5</v>
      </c>
      <c r="AP8" s="189" t="n">
        <f aca="false">AN8+AO8</f>
        <v>10</v>
      </c>
      <c r="AQ8" s="202" t="n">
        <f aca="false">AP8/$AP$29</f>
        <v>0.0381103760579521</v>
      </c>
      <c r="AR8" s="190" t="n">
        <f aca="false">AQ8*$B$23</f>
        <v>34299.3384521569</v>
      </c>
      <c r="AS8" s="191" t="n">
        <f aca="false">P8+T8+W8+AM8+AR8</f>
        <v>513669.126926146</v>
      </c>
      <c r="AT8" s="192" t="n">
        <f aca="false">AS8/N8-1</f>
        <v>0.0803351585509919</v>
      </c>
      <c r="AU8" s="1"/>
      <c r="AV8" s="1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</row>
    <row r="9" customFormat="false" ht="15" hidden="false" customHeight="true" outlineLevel="0" collapsed="false">
      <c r="B9" s="18" t="s">
        <v>51</v>
      </c>
      <c r="C9" s="1"/>
      <c r="D9" s="170" t="s">
        <v>52</v>
      </c>
      <c r="E9" s="171" t="n">
        <v>352186</v>
      </c>
      <c r="F9" s="171" t="n">
        <f aca="false">E9*$B$5/100</f>
        <v>281748.8</v>
      </c>
      <c r="G9" s="171" t="n">
        <f aca="false">(100-$B$5)/100*E9</f>
        <v>70437.2</v>
      </c>
      <c r="H9" s="172" t="n">
        <v>0.0191114217673744</v>
      </c>
      <c r="I9" s="172" t="n">
        <v>0.0206024766928521</v>
      </c>
      <c r="J9" s="173" t="n">
        <v>118099.614773814</v>
      </c>
      <c r="K9" s="173" t="n">
        <f aca="false">H9*($B$8+$G$29)*0.8+I9*($B$8+$G$29)*0.2</f>
        <v>194096.327524699</v>
      </c>
      <c r="L9" s="173"/>
      <c r="M9" s="171" t="n">
        <v>487779.883943101</v>
      </c>
      <c r="N9" s="171" t="n">
        <v>570167.462755025</v>
      </c>
      <c r="O9" s="171" t="n">
        <v>399848.414773814</v>
      </c>
      <c r="P9" s="175" t="n">
        <f aca="false">F9+K9</f>
        <v>475845.127524699</v>
      </c>
      <c r="Q9" s="176" t="n">
        <f aca="false">IF((P9-M9)&lt; 0, ABS(P9-M9),0)</f>
        <v>11934.7564184016</v>
      </c>
      <c r="R9" s="176" t="n">
        <f aca="false">P9+Q9</f>
        <v>487779.883943101</v>
      </c>
      <c r="S9" s="177" t="n">
        <v>0.0339720634619489</v>
      </c>
      <c r="T9" s="178" t="n">
        <f aca="false">S9*$B$11</f>
        <v>30574.857115754</v>
      </c>
      <c r="U9" s="179" t="n">
        <v>9110</v>
      </c>
      <c r="V9" s="180" t="n">
        <f aca="false">U9/$U$29</f>
        <v>0.0428764396082289</v>
      </c>
      <c r="W9" s="181" t="n">
        <f aca="false">$B$15*V9</f>
        <v>38588.795647406</v>
      </c>
      <c r="X9" s="182" t="n">
        <v>819.785</v>
      </c>
      <c r="Y9" s="182" t="n">
        <v>5</v>
      </c>
      <c r="Z9" s="177" t="n">
        <f aca="false">Y9/SUM($Y$3:$Y$28)</f>
        <v>0.0424355021564107</v>
      </c>
      <c r="AA9" s="183" t="n">
        <v>0.944949494949495</v>
      </c>
      <c r="AB9" s="177" t="n">
        <f aca="false">AA9/SUM($AA$3:$AA$28)</f>
        <v>0.0401853705467823</v>
      </c>
      <c r="AC9" s="183" t="n">
        <v>0.50065987933635</v>
      </c>
      <c r="AD9" s="177" t="n">
        <f aca="false">AC9/SUM($AC$3:$AC$28)</f>
        <v>0.0455119304529256</v>
      </c>
      <c r="AE9" s="183" t="n">
        <v>0.111613876319759</v>
      </c>
      <c r="AF9" s="177" t="n">
        <f aca="false">AE9/SUM($AE$3:$AE$28)</f>
        <v>0.0316300590978605</v>
      </c>
      <c r="AG9" s="184" t="n">
        <v>71.5</v>
      </c>
      <c r="AH9" s="177" t="n">
        <f aca="false">AG9/SUM($AG$3:$AG$28)</f>
        <v>0.025408670931059</v>
      </c>
      <c r="AI9" s="185" t="n">
        <v>23807</v>
      </c>
      <c r="AJ9" s="177" t="n">
        <f aca="false">AI9/SUM($AI$3:$AI$28)</f>
        <v>0.0126718513720165</v>
      </c>
      <c r="AK9" s="177" t="n">
        <f aca="false">Z9+AB9+AD9-AF9-AH9+AJ9</f>
        <v>0.0837659244992156</v>
      </c>
      <c r="AL9" s="177" t="n">
        <f aca="false">AK9/SUM($AK$3:$AK$28)</f>
        <v>0.0418829622496078</v>
      </c>
      <c r="AM9" s="186" t="n">
        <f aca="false">$B$19*AL9</f>
        <v>37694.666024647</v>
      </c>
      <c r="AN9" s="187" t="n">
        <v>7</v>
      </c>
      <c r="AO9" s="188" t="n">
        <v>7</v>
      </c>
      <c r="AP9" s="189" t="n">
        <f aca="false">AN9+AO9</f>
        <v>14</v>
      </c>
      <c r="AQ9" s="188" t="n">
        <f aca="false">AP9/$AP$29</f>
        <v>0.0533545264811329</v>
      </c>
      <c r="AR9" s="190" t="n">
        <f aca="false">AQ9*$B$23</f>
        <v>48019.0738330196</v>
      </c>
      <c r="AS9" s="191" t="n">
        <f aca="false">P9+T9+W9+AM9+AR9</f>
        <v>630722.520145526</v>
      </c>
      <c r="AT9" s="192" t="n">
        <f aca="false">AS9/N9-1</f>
        <v>0.10620574014852</v>
      </c>
      <c r="AU9" s="1"/>
      <c r="AV9" s="1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</row>
    <row r="10" customFormat="false" ht="15" hidden="false" customHeight="false" outlineLevel="0" collapsed="false">
      <c r="B10" s="18"/>
      <c r="C10" s="1"/>
      <c r="D10" s="193" t="s">
        <v>53</v>
      </c>
      <c r="E10" s="171" t="n">
        <v>328626</v>
      </c>
      <c r="F10" s="171" t="n">
        <f aca="false">E10*$B$5/100</f>
        <v>262900.8</v>
      </c>
      <c r="G10" s="171" t="n">
        <f aca="false">(100-$B$5)/100*E10</f>
        <v>65725.2</v>
      </c>
      <c r="H10" s="172" t="n">
        <v>0.0429457683697389</v>
      </c>
      <c r="I10" s="172" t="n">
        <v>0.0341680051672333</v>
      </c>
      <c r="J10" s="173" t="n">
        <v>250622.719368691</v>
      </c>
      <c r="K10" s="173" t="n">
        <f aca="false">H10*($B$8+$G$29)*0.8+I10*($B$8+$G$29)*0.2</f>
        <v>411902.157292378</v>
      </c>
      <c r="L10" s="173"/>
      <c r="M10" s="171" t="n">
        <v>422748.761323899</v>
      </c>
      <c r="N10" s="171" t="n">
        <v>494472.142940784</v>
      </c>
      <c r="O10" s="171" t="n">
        <v>513523.519368691</v>
      </c>
      <c r="P10" s="175" t="n">
        <f aca="false">F10+K10</f>
        <v>674802.957292378</v>
      </c>
      <c r="Q10" s="176" t="n">
        <f aca="false">IF((P10-M10)&lt; 0, ABS(P10-M10),0)</f>
        <v>0</v>
      </c>
      <c r="R10" s="176" t="n">
        <f aca="false">P10+Q10</f>
        <v>674802.957292378</v>
      </c>
      <c r="S10" s="194" t="n">
        <v>0.0481774847629663</v>
      </c>
      <c r="T10" s="178" t="n">
        <f aca="false">S10*$B$11</f>
        <v>43359.7362866697</v>
      </c>
      <c r="U10" s="195" t="n">
        <v>9832</v>
      </c>
      <c r="V10" s="196" t="n">
        <f aca="false">U10/$U$29</f>
        <v>0.0462745504092323</v>
      </c>
      <c r="W10" s="181" t="n">
        <f aca="false">$B$15*V10</f>
        <v>41647.0953683091</v>
      </c>
      <c r="X10" s="197" t="n">
        <v>1842.16</v>
      </c>
      <c r="Y10" s="197" t="n">
        <v>4.40823970037453</v>
      </c>
      <c r="Z10" s="177" t="n">
        <f aca="false">Y10/SUM($Y$3:$Y$28)</f>
        <v>0.0374131730622437</v>
      </c>
      <c r="AA10" s="198" t="n">
        <v>0.949377015448138</v>
      </c>
      <c r="AB10" s="194" t="n">
        <f aca="false">AA10/SUM($AA$3:$AA$28)</f>
        <v>0.0403736573841132</v>
      </c>
      <c r="AC10" s="198" t="n">
        <v>0.360722376038258</v>
      </c>
      <c r="AD10" s="194" t="n">
        <f aca="false">AC10/SUM($AC$3:$AC$28)</f>
        <v>0.0327910670869594</v>
      </c>
      <c r="AE10" s="198" t="n">
        <v>0.114512542998574</v>
      </c>
      <c r="AF10" s="194" t="n">
        <f aca="false">AE10/SUM($AE$3:$AE$28)</f>
        <v>0.032451507123671</v>
      </c>
      <c r="AG10" s="199" t="n">
        <v>101.5</v>
      </c>
      <c r="AH10" s="194" t="n">
        <f aca="false">AG10/SUM($AG$3:$AG$28)</f>
        <v>0.0360696517412935</v>
      </c>
      <c r="AI10" s="200" t="n">
        <v>93857</v>
      </c>
      <c r="AJ10" s="194" t="n">
        <f aca="false">AI10/SUM($AI$3:$AI$28)</f>
        <v>0.0499576575890854</v>
      </c>
      <c r="AK10" s="194" t="n">
        <f aca="false">Z10+AB10+AD10-AF10-AH10+AJ10</f>
        <v>0.0920143962574372</v>
      </c>
      <c r="AL10" s="194" t="n">
        <f aca="false">AK10/SUM($AK$3:$AK$28)</f>
        <v>0.0460071981287186</v>
      </c>
      <c r="AM10" s="186" t="n">
        <f aca="false">$B$19*AL10</f>
        <v>41406.4783158468</v>
      </c>
      <c r="AN10" s="201" t="n">
        <v>4</v>
      </c>
      <c r="AO10" s="202" t="n">
        <v>4</v>
      </c>
      <c r="AP10" s="189" t="n">
        <f aca="false">AN10+AO10</f>
        <v>8</v>
      </c>
      <c r="AQ10" s="202" t="n">
        <f aca="false">AP10/$AP$29</f>
        <v>0.0304883008463616</v>
      </c>
      <c r="AR10" s="190" t="n">
        <f aca="false">AQ10*$B$23</f>
        <v>27439.4707617255</v>
      </c>
      <c r="AS10" s="191" t="n">
        <f aca="false">P10+T10+W10+AM10+AR10</f>
        <v>828655.738024929</v>
      </c>
      <c r="AT10" s="192" t="n">
        <f aca="false">AS10/N10-1</f>
        <v>0.675839073757822</v>
      </c>
      <c r="AU10" s="1"/>
      <c r="AV10" s="1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</row>
    <row r="11" customFormat="false" ht="15.65" hidden="false" customHeight="false" outlineLevel="0" collapsed="false">
      <c r="B11" s="50" t="n">
        <v>900000</v>
      </c>
      <c r="C11" s="1"/>
      <c r="D11" s="170" t="s">
        <v>54</v>
      </c>
      <c r="E11" s="171" t="n">
        <v>724025</v>
      </c>
      <c r="F11" s="171" t="n">
        <f aca="false">E11*$B$5/100</f>
        <v>579220</v>
      </c>
      <c r="G11" s="171" t="n">
        <f aca="false">(100-$B$5)/100*E11</f>
        <v>144805</v>
      </c>
      <c r="H11" s="172" t="n">
        <v>0.0336154332491312</v>
      </c>
      <c r="I11" s="172" t="n">
        <v>0.0750356292973403</v>
      </c>
      <c r="J11" s="173" t="n">
        <v>254949.864228526</v>
      </c>
      <c r="K11" s="173" t="n">
        <f aca="false">H11*($B$8+$G$29)*0.8+I11*($B$8+$G$29)*0.2</f>
        <v>418994.72458773</v>
      </c>
      <c r="L11" s="173"/>
      <c r="M11" s="171" t="n">
        <v>795822</v>
      </c>
      <c r="N11" s="171" t="n">
        <v>848796.436401228</v>
      </c>
      <c r="O11" s="171" t="n">
        <v>834169.864228526</v>
      </c>
      <c r="P11" s="175" t="n">
        <f aca="false">F11+K11</f>
        <v>998214.72458773</v>
      </c>
      <c r="Q11" s="176" t="n">
        <f aca="false">IF((P11-M11)&lt; 0, ABS(P11-M11),0)</f>
        <v>0</v>
      </c>
      <c r="R11" s="176" t="n">
        <f aca="false">P11+Q11</f>
        <v>998214.72458773</v>
      </c>
      <c r="S11" s="177" t="n">
        <v>0.0245452605117746</v>
      </c>
      <c r="T11" s="178" t="n">
        <f aca="false">S11*$B$11</f>
        <v>22090.7344605971</v>
      </c>
      <c r="U11" s="179" t="n">
        <v>1578</v>
      </c>
      <c r="V11" s="180" t="n">
        <f aca="false">U11/$U$29</f>
        <v>0.0074268959057942</v>
      </c>
      <c r="W11" s="181" t="n">
        <f aca="false">$B$15*V11</f>
        <v>6684.20631521478</v>
      </c>
      <c r="X11" s="182" t="n">
        <v>1441.935</v>
      </c>
      <c r="Y11" s="182" t="n">
        <v>4.48186528497409</v>
      </c>
      <c r="Z11" s="177" t="n">
        <f aca="false">Y11/SUM($Y$3:$Y$28)</f>
        <v>0.038038040793052</v>
      </c>
      <c r="AA11" s="183" t="n">
        <v>0.97</v>
      </c>
      <c r="AB11" s="177" t="n">
        <f aca="false">AA11/SUM($AA$3:$AA$28)</f>
        <v>0.0412506802095939</v>
      </c>
      <c r="AC11" s="183" t="n">
        <v>0.336879432624113</v>
      </c>
      <c r="AD11" s="177" t="n">
        <f aca="false">AC11/SUM($AC$3:$AC$28)</f>
        <v>0.0306236507885014</v>
      </c>
      <c r="AE11" s="183" t="n">
        <v>0.0853351635781286</v>
      </c>
      <c r="AF11" s="177" t="n">
        <f aca="false">AE11/SUM($AE$3:$AE$28)</f>
        <v>0.0241829811498445</v>
      </c>
      <c r="AG11" s="184" t="n">
        <v>48</v>
      </c>
      <c r="AH11" s="177" t="n">
        <f aca="false">AG11/SUM($AG$3:$AG$28)</f>
        <v>0.0170575692963753</v>
      </c>
      <c r="AI11" s="185" t="n">
        <v>26130</v>
      </c>
      <c r="AJ11" s="177" t="n">
        <f aca="false">AI11/SUM($AI$3:$AI$28)</f>
        <v>0.0139083242891079</v>
      </c>
      <c r="AK11" s="177" t="n">
        <f aca="false">Z11+AB11+AD11-AF11-AH11+AJ11</f>
        <v>0.0825801456340356</v>
      </c>
      <c r="AL11" s="177" t="n">
        <f aca="false">AK11/SUM($AK$3:$AK$28)</f>
        <v>0.0412900728170178</v>
      </c>
      <c r="AM11" s="186" t="n">
        <f aca="false">$B$19*AL11</f>
        <v>37161.065535316</v>
      </c>
      <c r="AN11" s="187" t="n">
        <v>5</v>
      </c>
      <c r="AO11" s="188" t="n">
        <v>5</v>
      </c>
      <c r="AP11" s="189" t="n">
        <f aca="false">AN11+AO11</f>
        <v>10</v>
      </c>
      <c r="AQ11" s="188" t="n">
        <f aca="false">AP11/$AP$29</f>
        <v>0.0381103760579521</v>
      </c>
      <c r="AR11" s="190" t="n">
        <f aca="false">AQ11*$B$23</f>
        <v>34299.3384521569</v>
      </c>
      <c r="AS11" s="191" t="n">
        <f aca="false">P11+T11+W11+AM11+AR11</f>
        <v>1098450.06935102</v>
      </c>
      <c r="AT11" s="192" t="n">
        <f aca="false">AS11/N11-1</f>
        <v>0.29412662711955</v>
      </c>
      <c r="AU11" s="1"/>
      <c r="AV11" s="1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</row>
    <row r="12" customFormat="false" ht="15" hidden="false" customHeight="true" outlineLevel="0" collapsed="false">
      <c r="B12" s="18" t="s">
        <v>55</v>
      </c>
      <c r="C12" s="1"/>
      <c r="D12" s="193" t="s">
        <v>144</v>
      </c>
      <c r="E12" s="171" t="n">
        <v>416436</v>
      </c>
      <c r="F12" s="171" t="n">
        <f aca="false">E12*$B$5/100</f>
        <v>333148.8</v>
      </c>
      <c r="G12" s="171" t="n">
        <f aca="false">(100-$B$5)/100*E12</f>
        <v>83287.2</v>
      </c>
      <c r="H12" s="172" t="n">
        <v>0.0471742303203313</v>
      </c>
      <c r="I12" s="172" t="n">
        <v>0.0781729137162424</v>
      </c>
      <c r="J12" s="173" t="n">
        <v>324764.816749811</v>
      </c>
      <c r="K12" s="173" t="n">
        <f aca="false">H12*($B$8+$G$29)*0.8+I12*($B$8+$G$29)*0.2</f>
        <v>533739.669995135</v>
      </c>
      <c r="L12" s="173"/>
      <c r="M12" s="171" t="n">
        <v>667463</v>
      </c>
      <c r="N12" s="171" t="n">
        <v>721765.900732254</v>
      </c>
      <c r="O12" s="171" t="n">
        <v>657913.616749811</v>
      </c>
      <c r="P12" s="175" t="n">
        <f aca="false">F12+K12</f>
        <v>866888.469995135</v>
      </c>
      <c r="Q12" s="176" t="n">
        <f aca="false">IF((P12-M12)&lt; 0, ABS(P12-M12),0)</f>
        <v>0</v>
      </c>
      <c r="R12" s="176" t="n">
        <f aca="false">P12+Q12</f>
        <v>866888.469995135</v>
      </c>
      <c r="S12" s="194" t="n">
        <v>0.0735527782389072</v>
      </c>
      <c r="T12" s="178" t="n">
        <f aca="false">S12*$B$11</f>
        <v>66197.5004150165</v>
      </c>
      <c r="U12" s="195" t="n">
        <v>846</v>
      </c>
      <c r="V12" s="196" t="n">
        <f aca="false">U12/$U$29</f>
        <v>0.00398171985823948</v>
      </c>
      <c r="W12" s="181" t="n">
        <f aca="false">$B$15*V12</f>
        <v>3583.54787241553</v>
      </c>
      <c r="X12" s="197" t="n">
        <v>2023.54</v>
      </c>
      <c r="Y12" s="197" t="n">
        <v>4</v>
      </c>
      <c r="Z12" s="177" t="n">
        <f aca="false">Y12/SUM($Y$3:$Y$28)</f>
        <v>0.0339484017251285</v>
      </c>
      <c r="AA12" s="198" t="n">
        <v>0.970982142857143</v>
      </c>
      <c r="AB12" s="194" t="n">
        <f aca="false">AA12/SUM($AA$3:$AA$28)</f>
        <v>0.0412924472827074</v>
      </c>
      <c r="AC12" s="198" t="n">
        <v>0.252873563218391</v>
      </c>
      <c r="AD12" s="194" t="n">
        <f aca="false">AC12/SUM($AC$3:$AC$28)</f>
        <v>0.0229871905011329</v>
      </c>
      <c r="AE12" s="198" t="n">
        <v>0.147126436781609</v>
      </c>
      <c r="AF12" s="194" t="n">
        <f aca="false">AE12/SUM($AE$3:$AE$28)</f>
        <v>0.041693900827599</v>
      </c>
      <c r="AG12" s="199" t="n">
        <v>104</v>
      </c>
      <c r="AH12" s="194" t="n">
        <f aca="false">AG12/SUM($AG$3:$AG$28)</f>
        <v>0.0369580668088131</v>
      </c>
      <c r="AI12" s="200" t="n">
        <v>73218</v>
      </c>
      <c r="AJ12" s="194" t="n">
        <f aca="false">AI12/SUM($AI$3:$AI$28)</f>
        <v>0.0389720508151513</v>
      </c>
      <c r="AK12" s="194" t="n">
        <f aca="false">Z12+AB12+AD12-AF12-AH12+AJ12</f>
        <v>0.0585481226877081</v>
      </c>
      <c r="AL12" s="194" t="n">
        <f aca="false">AK12/SUM($AK$3:$AK$28)</f>
        <v>0.029274061343854</v>
      </c>
      <c r="AM12" s="186" t="n">
        <f aca="false">$B$19*AL12</f>
        <v>26346.6552094686</v>
      </c>
      <c r="AN12" s="201" t="n">
        <v>3</v>
      </c>
      <c r="AO12" s="202" t="n">
        <v>0</v>
      </c>
      <c r="AP12" s="189" t="n">
        <f aca="false">AN12+AO12</f>
        <v>3</v>
      </c>
      <c r="AQ12" s="202" t="n">
        <f aca="false">AP12/$AP$29</f>
        <v>0.0114331128173856</v>
      </c>
      <c r="AR12" s="190" t="n">
        <f aca="false">AQ12*$B$23</f>
        <v>10289.8015356471</v>
      </c>
      <c r="AS12" s="191" t="n">
        <f aca="false">P12+T12+W12+AM12+AR12</f>
        <v>973305.975027683</v>
      </c>
      <c r="AT12" s="192" t="n">
        <f aca="false">AS12/N12-1</f>
        <v>0.348506453463974</v>
      </c>
      <c r="AU12" s="1"/>
      <c r="AV12" s="1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</row>
    <row r="13" customFormat="false" ht="15" hidden="false" customHeight="false" outlineLevel="0" collapsed="false">
      <c r="B13" s="18"/>
      <c r="C13" s="1"/>
      <c r="D13" s="170" t="s">
        <v>57</v>
      </c>
      <c r="E13" s="171" t="n">
        <v>567684</v>
      </c>
      <c r="F13" s="171" t="n">
        <f aca="false">E13*$B$5/100</f>
        <v>454147.2</v>
      </c>
      <c r="G13" s="171" t="n">
        <f aca="false">(100-$B$5)/100*E13</f>
        <v>113536.8</v>
      </c>
      <c r="H13" s="172" t="n">
        <v>0.0612287724757709</v>
      </c>
      <c r="I13" s="172" t="n">
        <v>0.0342969772210662</v>
      </c>
      <c r="J13" s="173" t="n">
        <v>333588.226791626</v>
      </c>
      <c r="K13" s="173" t="n">
        <f aca="false">H13*($B$8+$G$29)*0.8+I13*($B$8+$G$29)*0.2</f>
        <v>558424.1342483</v>
      </c>
      <c r="L13" s="173"/>
      <c r="M13" s="171" t="n">
        <v>928138.395505464</v>
      </c>
      <c r="N13" s="171" t="n">
        <v>1018837.56968038</v>
      </c>
      <c r="O13" s="171" t="n">
        <v>787735.426791626</v>
      </c>
      <c r="P13" s="175" t="n">
        <f aca="false">F13+K13</f>
        <v>1012571.3342483</v>
      </c>
      <c r="Q13" s="176" t="n">
        <f aca="false">IF((P13-M13)&lt; 0, ABS(P13-M13),0)</f>
        <v>0</v>
      </c>
      <c r="R13" s="176" t="n">
        <f aca="false">P13+Q13</f>
        <v>1012571.3342483</v>
      </c>
      <c r="S13" s="177" t="n">
        <v>0.0135058220883629</v>
      </c>
      <c r="T13" s="178" t="n">
        <f aca="false">S13*$B$11</f>
        <v>12155.2398795266</v>
      </c>
      <c r="U13" s="179" t="n">
        <v>1174</v>
      </c>
      <c r="V13" s="180" t="n">
        <f aca="false">U13/$U$29</f>
        <v>0.00552545994512192</v>
      </c>
      <c r="W13" s="181" t="n">
        <f aca="false">$B$15*V13</f>
        <v>4972.91395060973</v>
      </c>
      <c r="X13" s="182" t="n">
        <v>2578.41</v>
      </c>
      <c r="Y13" s="182" t="n">
        <v>4</v>
      </c>
      <c r="Z13" s="177" t="n">
        <f aca="false">Y13/SUM($Y$3:$Y$28)</f>
        <v>0.0339484017251285</v>
      </c>
      <c r="AA13" s="183" t="n">
        <v>1</v>
      </c>
      <c r="AB13" s="177" t="n">
        <f aca="false">AA13/SUM($AA$3:$AA$28)</f>
        <v>0.0425264744428803</v>
      </c>
      <c r="AC13" s="183" t="n">
        <v>0.75</v>
      </c>
      <c r="AD13" s="177" t="n">
        <f aca="false">AC13/SUM($AC$3:$AC$28)</f>
        <v>0.0681779172817691</v>
      </c>
      <c r="AE13" s="183" t="n">
        <v>0.1625</v>
      </c>
      <c r="AF13" s="177" t="n">
        <f aca="false">AE13/SUM($AE$3:$AE$28)</f>
        <v>0.0460505877304829</v>
      </c>
      <c r="AG13" s="184" t="n">
        <v>112</v>
      </c>
      <c r="AH13" s="177" t="n">
        <f aca="false">AG13/SUM($AG$3:$AG$28)</f>
        <v>0.0398009950248756</v>
      </c>
      <c r="AI13" s="185" t="n">
        <v>90812</v>
      </c>
      <c r="AJ13" s="177" t="n">
        <f aca="false">AI13/SUM($AI$3:$AI$28)</f>
        <v>0.0483368827149816</v>
      </c>
      <c r="AK13" s="177" t="n">
        <f aca="false">Z13+AB13+AD13-AF13-AH13+AJ13</f>
        <v>0.107138093409401</v>
      </c>
      <c r="AL13" s="177" t="n">
        <f aca="false">AK13/SUM($AK$3:$AK$28)</f>
        <v>0.0535690467047005</v>
      </c>
      <c r="AM13" s="186" t="n">
        <f aca="false">$B$19*AL13</f>
        <v>48212.1420342304</v>
      </c>
      <c r="AN13" s="187" t="n">
        <v>5.54320987654321</v>
      </c>
      <c r="AO13" s="188" t="n">
        <v>5.2972972972973</v>
      </c>
      <c r="AP13" s="189" t="n">
        <f aca="false">AN13+AO13</f>
        <v>10.8405071738405</v>
      </c>
      <c r="AQ13" s="188" t="n">
        <f aca="false">AP13/$AP$29</f>
        <v>0.0413135805053989</v>
      </c>
      <c r="AR13" s="190" t="n">
        <f aca="false">AQ13*$B$23</f>
        <v>37182.222454859</v>
      </c>
      <c r="AS13" s="191" t="n">
        <f aca="false">P13+T13+W13+AM13+AR13</f>
        <v>1115093.85256753</v>
      </c>
      <c r="AT13" s="192" t="n">
        <f aca="false">AS13/N13-1</f>
        <v>0.094476573844192</v>
      </c>
      <c r="AU13" s="1"/>
      <c r="AV13" s="1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</row>
    <row r="14" customFormat="false" ht="15" hidden="false" customHeight="false" outlineLevel="0" collapsed="false">
      <c r="B14" s="18"/>
      <c r="C14" s="1"/>
      <c r="D14" s="193" t="s">
        <v>58</v>
      </c>
      <c r="E14" s="171" t="n">
        <v>944097</v>
      </c>
      <c r="F14" s="171" t="n">
        <f aca="false">E14*$B$5/100</f>
        <v>755277.6</v>
      </c>
      <c r="G14" s="171" t="n">
        <f aca="false">(100-$B$5)/100*E14</f>
        <v>188819.4</v>
      </c>
      <c r="H14" s="172" t="n">
        <v>0.104006193834479</v>
      </c>
      <c r="I14" s="172" t="n">
        <v>0.035209092361405</v>
      </c>
      <c r="J14" s="173" t="n">
        <v>554990.075953316</v>
      </c>
      <c r="K14" s="173" t="n">
        <f aca="false">H14*($B$8+$G$29)*0.8+I14*($B$8+$G$29)*0.2</f>
        <v>902467.735398642</v>
      </c>
      <c r="L14" s="173"/>
      <c r="M14" s="171" t="n">
        <v>1449007</v>
      </c>
      <c r="N14" s="171" t="n">
        <v>1503858.73472809</v>
      </c>
      <c r="O14" s="171" t="n">
        <v>1310267.67595332</v>
      </c>
      <c r="P14" s="175" t="n">
        <f aca="false">F14+K14</f>
        <v>1657745.33539864</v>
      </c>
      <c r="Q14" s="176" t="n">
        <f aca="false">IF((P14-M14)&lt; 0, ABS(P14-M14),0)</f>
        <v>0</v>
      </c>
      <c r="R14" s="176" t="n">
        <f aca="false">P14+Q14</f>
        <v>1657745.33539864</v>
      </c>
      <c r="S14" s="194" t="n">
        <v>0.0335570469798658</v>
      </c>
      <c r="T14" s="178" t="n">
        <f aca="false">S14*$B$11</f>
        <v>30201.3422818792</v>
      </c>
      <c r="U14" s="195" t="n">
        <v>3418</v>
      </c>
      <c r="V14" s="196" t="n">
        <f aca="false">U14/$U$29</f>
        <v>0.0160869012712323</v>
      </c>
      <c r="W14" s="181" t="n">
        <f aca="false">$B$15*V14</f>
        <v>14478.2111441091</v>
      </c>
      <c r="X14" s="197" t="n">
        <v>4509.34875</v>
      </c>
      <c r="Y14" s="197" t="n">
        <v>4.65229885057471</v>
      </c>
      <c r="Z14" s="177" t="n">
        <f aca="false">Y14/SUM($Y$3:$Y$28)</f>
        <v>0.039484527581166</v>
      </c>
      <c r="AA14" s="198" t="n">
        <v>0.952904177589998</v>
      </c>
      <c r="AB14" s="194" t="n">
        <f aca="false">AA14/SUM($AA$3:$AA$28)</f>
        <v>0.0405236551547949</v>
      </c>
      <c r="AC14" s="198" t="n">
        <v>0.533355552854716</v>
      </c>
      <c r="AD14" s="194" t="n">
        <f aca="false">AC14/SUM($AC$3:$AC$28)</f>
        <v>0.0484840943524014</v>
      </c>
      <c r="AE14" s="198" t="n">
        <v>0.116016057256252</v>
      </c>
      <c r="AF14" s="194" t="n">
        <f aca="false">AE14/SUM($AE$3:$AE$28)</f>
        <v>0.0328775853712232</v>
      </c>
      <c r="AG14" s="199" t="n">
        <v>189.5</v>
      </c>
      <c r="AH14" s="194" t="n">
        <f aca="false">AG14/SUM($AG$3:$AG$28)</f>
        <v>0.0673418621179815</v>
      </c>
      <c r="AI14" s="200" t="n">
        <v>129489</v>
      </c>
      <c r="AJ14" s="194" t="n">
        <f aca="false">AI14/SUM($AI$3:$AI$28)</f>
        <v>0.0689236511240832</v>
      </c>
      <c r="AK14" s="194" t="n">
        <f aca="false">Z14+AB14+AD14-AF14-AH14+AJ14</f>
        <v>0.0971964807232408</v>
      </c>
      <c r="AL14" s="194" t="n">
        <f aca="false">AK14/SUM($AK$3:$AK$28)</f>
        <v>0.0485982403616204</v>
      </c>
      <c r="AM14" s="186" t="n">
        <f aca="false">$B$19*AL14</f>
        <v>43738.4163254584</v>
      </c>
      <c r="AN14" s="201" t="n">
        <v>4.46203904555315</v>
      </c>
      <c r="AO14" s="202" t="n">
        <v>4.43115942028986</v>
      </c>
      <c r="AP14" s="189" t="n">
        <f aca="false">AN14+AO14</f>
        <v>8.89319846584301</v>
      </c>
      <c r="AQ14" s="202" t="n">
        <f aca="false">AP14/$AP$29</f>
        <v>0.0338923137891279</v>
      </c>
      <c r="AR14" s="190" t="n">
        <f aca="false">AQ14*$B$23</f>
        <v>30503.0824102152</v>
      </c>
      <c r="AS14" s="191" t="n">
        <f aca="false">P14+T14+W14+AM14+AR14</f>
        <v>1776666.3875603</v>
      </c>
      <c r="AT14" s="192" t="n">
        <f aca="false">AS14/N14-1</f>
        <v>0.181405105767158</v>
      </c>
      <c r="AU14" s="1"/>
      <c r="AV14" s="1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</row>
    <row r="15" customFormat="false" ht="15.65" hidden="false" customHeight="false" outlineLevel="0" collapsed="false">
      <c r="B15" s="50" t="n">
        <v>900000</v>
      </c>
      <c r="C15" s="1"/>
      <c r="D15" s="170" t="s">
        <v>59</v>
      </c>
      <c r="E15" s="171" t="n">
        <v>983566</v>
      </c>
      <c r="F15" s="171" t="n">
        <f aca="false">E15*$B$5/100</f>
        <v>786852.8</v>
      </c>
      <c r="G15" s="171" t="n">
        <f aca="false">(100-$B$5)/100*E15</f>
        <v>196713.2</v>
      </c>
      <c r="H15" s="172" t="n">
        <v>0.0817096085817072</v>
      </c>
      <c r="I15" s="172" t="n">
        <v>0.0344801084957176</v>
      </c>
      <c r="J15" s="173" t="n">
        <v>439682.659329457</v>
      </c>
      <c r="K15" s="173" t="n">
        <f aca="false">H15*($B$8+$G$29)*0.8+I15*($B$8+$G$29)*0.2</f>
        <v>722637.085645093</v>
      </c>
      <c r="L15" s="173"/>
      <c r="M15" s="171" t="n">
        <v>1522187</v>
      </c>
      <c r="N15" s="171" t="n">
        <v>1607098.6605963</v>
      </c>
      <c r="O15" s="171" t="n">
        <v>1226535.45932946</v>
      </c>
      <c r="P15" s="175" t="n">
        <f aca="false">F15+K15</f>
        <v>1509489.88564509</v>
      </c>
      <c r="Q15" s="176" t="n">
        <f aca="false">IF((P15-M15)&lt; 0, ABS(P15-M15),0)</f>
        <v>12697.1143549071</v>
      </c>
      <c r="R15" s="176" t="n">
        <f aca="false">P15+Q15</f>
        <v>1522187</v>
      </c>
      <c r="S15" s="177" t="n">
        <v>0.0845092133659023</v>
      </c>
      <c r="T15" s="178" t="n">
        <f aca="false">S15*$B$11</f>
        <v>76058.2920293121</v>
      </c>
      <c r="U15" s="179" t="n">
        <v>9628</v>
      </c>
      <c r="V15" s="180" t="n">
        <f aca="false">U15/$U$29</f>
        <v>0.0453144193795859</v>
      </c>
      <c r="W15" s="181" t="n">
        <f aca="false">$B$15*V15</f>
        <v>40782.9774416273</v>
      </c>
      <c r="X15" s="182" t="n">
        <v>3504.93606841462</v>
      </c>
      <c r="Y15" s="182" t="n">
        <v>4.72510822510823</v>
      </c>
      <c r="Z15" s="177" t="n">
        <f aca="false">Y15/SUM($Y$3:$Y$28)</f>
        <v>0.0401024680551708</v>
      </c>
      <c r="AA15" s="183" t="n">
        <v>0.927193517498516</v>
      </c>
      <c r="AB15" s="177" t="n">
        <f aca="false">AA15/SUM($AA$3:$AA$28)</f>
        <v>0.0394302714255049</v>
      </c>
      <c r="AC15" s="183" t="n">
        <v>0.469912928716212</v>
      </c>
      <c r="AD15" s="177" t="n">
        <f aca="false">AC15/SUM($AC$3:$AC$28)</f>
        <v>0.0427169130448637</v>
      </c>
      <c r="AE15" s="183" t="n">
        <v>0.192476938166391</v>
      </c>
      <c r="AF15" s="177" t="n">
        <f aca="false">AE15/SUM($AE$3:$AE$28)</f>
        <v>0.0545456992438531</v>
      </c>
      <c r="AG15" s="184" t="n">
        <v>227</v>
      </c>
      <c r="AH15" s="177" t="n">
        <f aca="false">AG15/SUM($AG$3:$AG$28)</f>
        <v>0.0806680881307747</v>
      </c>
      <c r="AI15" s="185" t="n">
        <v>165176</v>
      </c>
      <c r="AJ15" s="177" t="n">
        <f aca="false">AI15/SUM($AI$3:$AI$28)</f>
        <v>0.0879189197389089</v>
      </c>
      <c r="AK15" s="177" t="n">
        <f aca="false">Z15+AB15+AD15-AF15-AH15+AJ15</f>
        <v>0.0749547848898205</v>
      </c>
      <c r="AL15" s="177" t="n">
        <f aca="false">AK15/SUM($AK$3:$AK$28)</f>
        <v>0.0374773924449102</v>
      </c>
      <c r="AM15" s="186" t="n">
        <f aca="false">$B$19*AL15</f>
        <v>33729.6532004192</v>
      </c>
      <c r="AN15" s="187" t="n">
        <v>4.66907514450867</v>
      </c>
      <c r="AO15" s="188" t="n">
        <v>4.96961325966851</v>
      </c>
      <c r="AP15" s="189" t="n">
        <f aca="false">AN15+AO15</f>
        <v>9.63868840417718</v>
      </c>
      <c r="AQ15" s="188" t="n">
        <f aca="false">AP15/$AP$29</f>
        <v>0.0367334039788614</v>
      </c>
      <c r="AR15" s="190" t="n">
        <f aca="false">AQ15*$B$23</f>
        <v>33060.0635809753</v>
      </c>
      <c r="AS15" s="191" t="n">
        <f aca="false">P15+T15+W15+AM15+AR15</f>
        <v>1693120.87189743</v>
      </c>
      <c r="AT15" s="192" t="n">
        <f aca="false">AS15/N15-1</f>
        <v>0.0535264034562812</v>
      </c>
      <c r="AU15" s="1"/>
      <c r="AV15" s="1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</row>
    <row r="16" customFormat="false" ht="15" hidden="false" customHeight="true" outlineLevel="0" collapsed="false">
      <c r="B16" s="18" t="s">
        <v>60</v>
      </c>
      <c r="C16" s="1"/>
      <c r="D16" s="193" t="s">
        <v>61</v>
      </c>
      <c r="E16" s="171" t="n">
        <v>442159</v>
      </c>
      <c r="F16" s="171" t="n">
        <f aca="false">E16*$B$5/100</f>
        <v>353727.2</v>
      </c>
      <c r="G16" s="171" t="n">
        <f aca="false">(100-$B$5)/100*E16</f>
        <v>88431.8</v>
      </c>
      <c r="H16" s="172" t="n">
        <v>0.0401911601680627</v>
      </c>
      <c r="I16" s="172" t="n">
        <v>0.0586561002280389</v>
      </c>
      <c r="J16" s="173" t="n">
        <v>267020.447656682</v>
      </c>
      <c r="K16" s="173" t="n">
        <f aca="false">H16*($B$8+$G$29)*0.8+I16*($B$8+$G$29)*0.2</f>
        <v>438841.481800579</v>
      </c>
      <c r="L16" s="173"/>
      <c r="M16" s="171" t="n">
        <v>559149</v>
      </c>
      <c r="N16" s="171" t="n">
        <v>619024.560802025</v>
      </c>
      <c r="O16" s="171" t="n">
        <v>620747.647656682</v>
      </c>
      <c r="P16" s="175" t="n">
        <f aca="false">F16+K16</f>
        <v>792568.681800579</v>
      </c>
      <c r="Q16" s="176" t="n">
        <f aca="false">IF((P16-M16)&lt; 0, ABS(P16-M16),0)</f>
        <v>0</v>
      </c>
      <c r="R16" s="176" t="n">
        <f aca="false">P16+Q16</f>
        <v>792568.681800579</v>
      </c>
      <c r="S16" s="194" t="n">
        <v>0.0317309744586999</v>
      </c>
      <c r="T16" s="178" t="n">
        <f aca="false">S16*$B$11</f>
        <v>28557.8770128299</v>
      </c>
      <c r="U16" s="195" t="n">
        <v>3207</v>
      </c>
      <c r="V16" s="196" t="n">
        <f aca="false">U16/$U$29</f>
        <v>0.015093824569</v>
      </c>
      <c r="W16" s="181" t="n">
        <f aca="false">$B$15*V16</f>
        <v>13584.4421121</v>
      </c>
      <c r="X16" s="197" t="n">
        <v>1724.001</v>
      </c>
      <c r="Y16" s="197" t="n">
        <v>4</v>
      </c>
      <c r="Z16" s="177" t="n">
        <f aca="false">Y16/SUM($Y$3:$Y$28)</f>
        <v>0.0339484017251285</v>
      </c>
      <c r="AA16" s="198" t="n">
        <v>0.858393719806763</v>
      </c>
      <c r="AB16" s="194" t="n">
        <f aca="false">AA16/SUM($AA$3:$AA$28)</f>
        <v>0.0365044585872913</v>
      </c>
      <c r="AC16" s="198" t="n">
        <v>0.504933791698498</v>
      </c>
      <c r="AD16" s="194" t="n">
        <f aca="false">AC16/SUM($AC$3:$AC$28)</f>
        <v>0.0459004457109203</v>
      </c>
      <c r="AE16" s="198" t="n">
        <v>0.0748663101604278</v>
      </c>
      <c r="AF16" s="194" t="n">
        <f aca="false">AE16/SUM($AE$3:$AE$28)</f>
        <v>0.0212162312867712</v>
      </c>
      <c r="AG16" s="199" t="n">
        <v>111</v>
      </c>
      <c r="AH16" s="194" t="n">
        <f aca="false">AG16/SUM($AG$3:$AG$28)</f>
        <v>0.0394456289978678</v>
      </c>
      <c r="AI16" s="200" t="n">
        <v>44458</v>
      </c>
      <c r="AJ16" s="194" t="n">
        <f aca="false">AI16/SUM($AI$3:$AI$28)</f>
        <v>0.0236638454360949</v>
      </c>
      <c r="AK16" s="194" t="n">
        <f aca="false">Z16+AB16+AD16-AF16-AH16+AJ16</f>
        <v>0.0793552911747959</v>
      </c>
      <c r="AL16" s="194" t="n">
        <f aca="false">AK16/SUM($AK$3:$AK$28)</f>
        <v>0.039677645587398</v>
      </c>
      <c r="AM16" s="186" t="n">
        <f aca="false">$B$19*AL16</f>
        <v>35709.8810286582</v>
      </c>
      <c r="AN16" s="201" t="n">
        <v>3.79347826086957</v>
      </c>
      <c r="AO16" s="202" t="n">
        <v>4</v>
      </c>
      <c r="AP16" s="189" t="n">
        <f aca="false">AN16+AO16</f>
        <v>7.79347826086957</v>
      </c>
      <c r="AQ16" s="202" t="n">
        <f aca="false">AP16/$AP$29</f>
        <v>0.0297012387321214</v>
      </c>
      <c r="AR16" s="190" t="n">
        <f aca="false">AQ16*$B$23</f>
        <v>26731.1148589092</v>
      </c>
      <c r="AS16" s="191" t="n">
        <f aca="false">P16+T16+W16+AM16+AR16</f>
        <v>897151.996813077</v>
      </c>
      <c r="AT16" s="192" t="n">
        <f aca="false">AS16/N16-1</f>
        <v>0.449299516727902</v>
      </c>
      <c r="AU16" s="1"/>
      <c r="AV16" s="1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</row>
    <row r="17" customFormat="false" ht="15" hidden="false" customHeight="false" outlineLevel="0" collapsed="false">
      <c r="B17" s="18"/>
      <c r="C17" s="1"/>
      <c r="D17" s="170" t="s">
        <v>62</v>
      </c>
      <c r="E17" s="171" t="n">
        <v>937972</v>
      </c>
      <c r="F17" s="171" t="n">
        <f aca="false">E17*$B$5/100</f>
        <v>750377.6</v>
      </c>
      <c r="G17" s="171" t="n">
        <f aca="false">(100-$B$5)/100*E17</f>
        <v>187594.4</v>
      </c>
      <c r="H17" s="172" t="n">
        <v>0.0576288986284418</v>
      </c>
      <c r="I17" s="172" t="n">
        <v>0.0372074840993309</v>
      </c>
      <c r="J17" s="173" t="n">
        <v>325791.235258471</v>
      </c>
      <c r="K17" s="173" t="n">
        <f aca="false">H17*($B$8+$G$29)*0.8+I17*($B$8+$G$29)*0.2</f>
        <v>535446.157226196</v>
      </c>
      <c r="L17" s="173"/>
      <c r="M17" s="171" t="n">
        <v>1091690.30826574</v>
      </c>
      <c r="N17" s="171" t="n">
        <v>1197661.46202103</v>
      </c>
      <c r="O17" s="171" t="n">
        <v>1076168.83525847</v>
      </c>
      <c r="P17" s="175" t="n">
        <f aca="false">F17+K17</f>
        <v>1285823.7572262</v>
      </c>
      <c r="Q17" s="176" t="n">
        <f aca="false">IF((P17-M17)&lt; 0, ABS(P17-M17),0)</f>
        <v>0</v>
      </c>
      <c r="R17" s="176" t="n">
        <f aca="false">P17+Q17</f>
        <v>1285823.7572262</v>
      </c>
      <c r="S17" s="177" t="n">
        <v>0.0298218986411175</v>
      </c>
      <c r="T17" s="178" t="n">
        <f aca="false">S17*$B$11</f>
        <v>26839.7087770057</v>
      </c>
      <c r="U17" s="179" t="n">
        <v>19348</v>
      </c>
      <c r="V17" s="180" t="n">
        <f aca="false">U17/$U$29</f>
        <v>0.0910618390274438</v>
      </c>
      <c r="W17" s="181" t="n">
        <f aca="false">$B$15*V17</f>
        <v>81955.6551246994</v>
      </c>
      <c r="X17" s="182" t="n">
        <v>2471.99330521643</v>
      </c>
      <c r="Y17" s="182" t="n">
        <v>4.65876777251185</v>
      </c>
      <c r="Z17" s="177" t="n">
        <f aca="false">Y17/SUM($Y$3:$Y$28)</f>
        <v>0.0395394299713286</v>
      </c>
      <c r="AA17" s="183" t="n">
        <v>0.905980228348649</v>
      </c>
      <c r="AB17" s="177" t="n">
        <f aca="false">AA17/SUM($AA$3:$AA$28)</f>
        <v>0.0385281450266237</v>
      </c>
      <c r="AC17" s="183" t="n">
        <v>0.643392686105485</v>
      </c>
      <c r="AD17" s="177" t="n">
        <f aca="false">AC17/SUM($AC$3:$AC$28)</f>
        <v>0.0584868977773266</v>
      </c>
      <c r="AE17" s="183" t="n">
        <v>0.14631714478622</v>
      </c>
      <c r="AF17" s="177" t="n">
        <f aca="false">AE17/SUM($AE$3:$AE$28)</f>
        <v>0.0414645569997021</v>
      </c>
      <c r="AG17" s="184" t="n">
        <v>160</v>
      </c>
      <c r="AH17" s="177" t="n">
        <f aca="false">AG17/SUM($AG$3:$AG$28)</f>
        <v>0.0568585643212509</v>
      </c>
      <c r="AI17" s="185" t="n">
        <v>112732</v>
      </c>
      <c r="AJ17" s="177" t="n">
        <f aca="false">AI17/SUM($AI$3:$AI$28)</f>
        <v>0.0600043327118145</v>
      </c>
      <c r="AK17" s="177" t="n">
        <f aca="false">Z17+AB17+AD17-AF17-AH17+AJ17</f>
        <v>0.0982356841661404</v>
      </c>
      <c r="AL17" s="177" t="n">
        <f aca="false">AK17/SUM($AK$3:$AK$28)</f>
        <v>0.0491178420830702</v>
      </c>
      <c r="AM17" s="186" t="n">
        <f aca="false">$B$19*AL17</f>
        <v>44206.0578747632</v>
      </c>
      <c r="AN17" s="187" t="n">
        <v>4.97222222222222</v>
      </c>
      <c r="AO17" s="188" t="n">
        <v>5.14367816091954</v>
      </c>
      <c r="AP17" s="189" t="n">
        <f aca="false">AN17+AO17</f>
        <v>10.1159003831418</v>
      </c>
      <c r="AQ17" s="188" t="n">
        <f aca="false">AP17/$AP$29</f>
        <v>0.0385520767766314</v>
      </c>
      <c r="AR17" s="190" t="n">
        <f aca="false">AQ17*$B$23</f>
        <v>34696.8690989682</v>
      </c>
      <c r="AS17" s="191" t="n">
        <f aca="false">P17+T17+W17+AM17+AR17</f>
        <v>1473522.04810163</v>
      </c>
      <c r="AT17" s="192" t="n">
        <f aca="false">AS17/N17-1</f>
        <v>0.230332689853019</v>
      </c>
      <c r="AU17" s="1"/>
      <c r="AV17" s="1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</row>
    <row r="18" customFormat="false" ht="15" hidden="false" customHeight="false" outlineLevel="0" collapsed="false">
      <c r="B18" s="18"/>
      <c r="C18" s="1"/>
      <c r="D18" s="193" t="s">
        <v>64</v>
      </c>
      <c r="E18" s="171" t="n">
        <v>439607</v>
      </c>
      <c r="F18" s="171" t="n">
        <f aca="false">E18*$B$5/100</f>
        <v>351685.6</v>
      </c>
      <c r="G18" s="171" t="n">
        <f aca="false">(100-$B$5)/100*E18</f>
        <v>87921.4</v>
      </c>
      <c r="H18" s="172" t="n">
        <v>0.0162214116548727</v>
      </c>
      <c r="I18" s="172" t="n">
        <v>0.0531466301839952</v>
      </c>
      <c r="J18" s="173" t="n">
        <v>143643.680073328</v>
      </c>
      <c r="K18" s="173" t="n">
        <f aca="false">H18*($B$8+$G$29)*0.8+I18*($B$8+$G$29)*0.2</f>
        <v>236064.553606972</v>
      </c>
      <c r="L18" s="173"/>
      <c r="M18" s="171" t="n">
        <v>514668.260005671</v>
      </c>
      <c r="N18" s="171" t="n">
        <v>592364.645182891</v>
      </c>
      <c r="O18" s="171" t="n">
        <v>495329.280073328</v>
      </c>
      <c r="P18" s="175" t="n">
        <f aca="false">F18+K18</f>
        <v>587750.153606972</v>
      </c>
      <c r="Q18" s="176" t="n">
        <f aca="false">IF((P18-M18)&lt; 0, ABS(P18-M18),0)</f>
        <v>0</v>
      </c>
      <c r="R18" s="176" t="n">
        <f aca="false">P18+Q18</f>
        <v>587750.153606972</v>
      </c>
      <c r="S18" s="194" t="n">
        <v>0.0220195887779543</v>
      </c>
      <c r="T18" s="178" t="n">
        <f aca="false">S18*$B$11</f>
        <v>19817.6299001589</v>
      </c>
      <c r="U18" s="195" t="n">
        <v>10894</v>
      </c>
      <c r="V18" s="196" t="n">
        <f aca="false">U18/$U$29</f>
        <v>0.0512728795929798</v>
      </c>
      <c r="W18" s="181" t="n">
        <f aca="false">$B$15*V18</f>
        <v>46145.5916336818</v>
      </c>
      <c r="X18" s="197" t="n">
        <v>695.81793104432</v>
      </c>
      <c r="Y18" s="197" t="n">
        <v>5</v>
      </c>
      <c r="Z18" s="177" t="n">
        <f aca="false">Y18/SUM($Y$3:$Y$28)</f>
        <v>0.0424355021564107</v>
      </c>
      <c r="AA18" s="198" t="n">
        <v>0.983606557377049</v>
      </c>
      <c r="AB18" s="194" t="n">
        <f aca="false">AA18/SUM($AA$3:$AA$28)</f>
        <v>0.0418293191241445</v>
      </c>
      <c r="AC18" s="198" t="n">
        <v>0.372222222222222</v>
      </c>
      <c r="AD18" s="194" t="n">
        <f aca="false">AC18/SUM($AC$3:$AC$28)</f>
        <v>0.0338364478361372</v>
      </c>
      <c r="AE18" s="198" t="n">
        <v>0.111111111111111</v>
      </c>
      <c r="AF18" s="194" t="n">
        <f aca="false">AE18/SUM($AE$3:$AE$28)</f>
        <v>0.0314875813541763</v>
      </c>
      <c r="AG18" s="199" t="n">
        <v>64.5</v>
      </c>
      <c r="AH18" s="194" t="n">
        <f aca="false">AG18/SUM($AG$3:$AG$28)</f>
        <v>0.0229211087420043</v>
      </c>
      <c r="AI18" s="200" t="n">
        <v>32187</v>
      </c>
      <c r="AJ18" s="194" t="n">
        <f aca="false">AI18/SUM($AI$3:$AI$28)</f>
        <v>0.0171323089894189</v>
      </c>
      <c r="AK18" s="194" t="n">
        <f aca="false">Z18+AB18+AD18-AF18-AH18+AJ18</f>
        <v>0.0808248880099308</v>
      </c>
      <c r="AL18" s="194" t="n">
        <f aca="false">AK18/SUM($AK$3:$AK$28)</f>
        <v>0.0404124440049654</v>
      </c>
      <c r="AM18" s="186" t="n">
        <f aca="false">$B$19*AL18</f>
        <v>36371.1996044688</v>
      </c>
      <c r="AN18" s="201" t="n">
        <v>7</v>
      </c>
      <c r="AO18" s="202" t="n">
        <v>7</v>
      </c>
      <c r="AP18" s="189" t="n">
        <f aca="false">AN18+AO18</f>
        <v>14</v>
      </c>
      <c r="AQ18" s="202" t="n">
        <f aca="false">AP18/$AP$29</f>
        <v>0.0533545264811329</v>
      </c>
      <c r="AR18" s="190" t="n">
        <f aca="false">AQ18*$B$23</f>
        <v>48019.0738330196</v>
      </c>
      <c r="AS18" s="191" t="n">
        <f aca="false">P18+T18+W18+AM18+AR18</f>
        <v>738103.648578301</v>
      </c>
      <c r="AT18" s="192" t="n">
        <f aca="false">AS18/N18-1</f>
        <v>0.246029206132674</v>
      </c>
      <c r="AU18" s="1"/>
      <c r="AV18" s="1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159"/>
      <c r="BH18" s="159"/>
      <c r="BI18" s="159"/>
      <c r="BJ18" s="159"/>
      <c r="BK18" s="159"/>
      <c r="BL18" s="159"/>
      <c r="BM18" s="159"/>
    </row>
    <row r="19" customFormat="false" ht="15.65" hidden="false" customHeight="false" outlineLevel="0" collapsed="false">
      <c r="B19" s="50" t="n">
        <v>900000</v>
      </c>
      <c r="C19" s="1"/>
      <c r="D19" s="170" t="s">
        <v>66</v>
      </c>
      <c r="E19" s="171" t="n">
        <v>555040</v>
      </c>
      <c r="F19" s="171" t="n">
        <f aca="false">E19*$B$5/100</f>
        <v>444032</v>
      </c>
      <c r="G19" s="171" t="n">
        <f aca="false">(100-$B$5)/100*E19</f>
        <v>111008</v>
      </c>
      <c r="H19" s="172" t="n">
        <v>0.0533089146590416</v>
      </c>
      <c r="I19" s="172" t="n">
        <v>0.0372642416542086</v>
      </c>
      <c r="J19" s="173" t="n">
        <v>304833.121737375</v>
      </c>
      <c r="K19" s="173" t="n">
        <f aca="false">H19*($B$8+$G$29)*0.8+I19*($B$8+$G$29)*0.2</f>
        <v>500999.80058075</v>
      </c>
      <c r="L19" s="173"/>
      <c r="M19" s="171" t="n">
        <v>702215</v>
      </c>
      <c r="N19" s="171" t="n">
        <v>761639.446541431</v>
      </c>
      <c r="O19" s="171" t="n">
        <v>748865.121737375</v>
      </c>
      <c r="P19" s="175" t="n">
        <f aca="false">F19+K19</f>
        <v>945031.80058075</v>
      </c>
      <c r="Q19" s="176" t="n">
        <f aca="false">IF((P19-M19)&lt; 0, ABS(P19-M19),0)</f>
        <v>0</v>
      </c>
      <c r="R19" s="176" t="n">
        <f aca="false">P19+Q19</f>
        <v>945031.80058075</v>
      </c>
      <c r="S19" s="177" t="n">
        <v>0.0378020727108877</v>
      </c>
      <c r="T19" s="178" t="n">
        <f aca="false">S19*$B$11</f>
        <v>34021.8654397989</v>
      </c>
      <c r="U19" s="179" t="n">
        <v>2172</v>
      </c>
      <c r="V19" s="180" t="n">
        <f aca="false">U19/$U$29</f>
        <v>0.0102225715509411</v>
      </c>
      <c r="W19" s="181" t="n">
        <f aca="false">$B$15*V19</f>
        <v>9200.31439584696</v>
      </c>
      <c r="X19" s="182" t="n">
        <v>2286.68746552216</v>
      </c>
      <c r="Y19" s="182" t="n">
        <v>4</v>
      </c>
      <c r="Z19" s="177" t="n">
        <f aca="false">Y19/SUM($Y$3:$Y$28)</f>
        <v>0.0339484017251285</v>
      </c>
      <c r="AA19" s="183" t="n">
        <v>0.921161825726141</v>
      </c>
      <c r="AB19" s="177" t="n">
        <f aca="false">AA19/SUM($AA$3:$AA$28)</f>
        <v>0.0391737648394997</v>
      </c>
      <c r="AC19" s="183" t="n">
        <v>0.371621621621622</v>
      </c>
      <c r="AD19" s="177" t="n">
        <f aca="false">AC19/SUM($AC$3:$AC$28)</f>
        <v>0.0337818509053811</v>
      </c>
      <c r="AE19" s="183" t="n">
        <v>0.0427927927927928</v>
      </c>
      <c r="AF19" s="177" t="n">
        <f aca="false">AE19/SUM($AE$3:$AE$28)</f>
        <v>0.0121269738999193</v>
      </c>
      <c r="AG19" s="184" t="n">
        <v>147</v>
      </c>
      <c r="AH19" s="177" t="n">
        <f aca="false">AG19/SUM($AG$3:$AG$28)</f>
        <v>0.0522388059701493</v>
      </c>
      <c r="AI19" s="185" t="n">
        <v>129769</v>
      </c>
      <c r="AJ19" s="177" t="n">
        <f aca="false">AI19/SUM($AI$3:$AI$28)</f>
        <v>0.0690726878941158</v>
      </c>
      <c r="AK19" s="177" t="n">
        <f aca="false">Z19+AB19+AD19-AF19-AH19+AJ19</f>
        <v>0.111610925494057</v>
      </c>
      <c r="AL19" s="177" t="n">
        <f aca="false">AK19/SUM($AK$3:$AK$28)</f>
        <v>0.0558054627470283</v>
      </c>
      <c r="AM19" s="186" t="n">
        <f aca="false">$B$19*AL19</f>
        <v>50224.9164723255</v>
      </c>
      <c r="AN19" s="187" t="n">
        <v>4.48421052631579</v>
      </c>
      <c r="AO19" s="188" t="n">
        <v>5</v>
      </c>
      <c r="AP19" s="189" t="n">
        <f aca="false">AN19+AO19</f>
        <v>9.48421052631579</v>
      </c>
      <c r="AQ19" s="188" t="n">
        <f aca="false">AP19/$AP$29</f>
        <v>0.0361446829770682</v>
      </c>
      <c r="AR19" s="190" t="n">
        <f aca="false">AQ19*$B$23</f>
        <v>32530.2146793614</v>
      </c>
      <c r="AS19" s="191" t="n">
        <f aca="false">P19+T19+W19+AM19+AR19</f>
        <v>1071009.11156808</v>
      </c>
      <c r="AT19" s="192" t="n">
        <f aca="false">AS19/N19-1</f>
        <v>0.406189131132171</v>
      </c>
      <c r="AU19" s="1"/>
      <c r="AV19" s="1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</row>
    <row r="20" customFormat="false" ht="15" hidden="false" customHeight="true" outlineLevel="0" collapsed="false">
      <c r="B20" s="18" t="s">
        <v>65</v>
      </c>
      <c r="C20" s="1"/>
      <c r="D20" s="193" t="s">
        <v>67</v>
      </c>
      <c r="E20" s="171" t="n">
        <v>659120</v>
      </c>
      <c r="F20" s="171" t="n">
        <f aca="false">E20*$B$5/100</f>
        <v>527296</v>
      </c>
      <c r="G20" s="171" t="n">
        <f aca="false">(100-$B$5)/100*E20</f>
        <v>131824</v>
      </c>
      <c r="H20" s="172" t="n">
        <v>0.0346923221603154</v>
      </c>
      <c r="I20" s="172" t="n">
        <v>0.0180057132141137</v>
      </c>
      <c r="J20" s="173" t="n">
        <v>190777.831680775</v>
      </c>
      <c r="K20" s="173" t="n">
        <f aca="false">H20*($B$8+$G$29)*0.8+I20*($B$8+$G$29)*0.2</f>
        <v>313550.003710751</v>
      </c>
      <c r="L20" s="173"/>
      <c r="M20" s="171" t="n">
        <v>826839.04534745</v>
      </c>
      <c r="N20" s="171" t="n">
        <v>990032.551032002</v>
      </c>
      <c r="O20" s="171" t="n">
        <v>718073.831680775</v>
      </c>
      <c r="P20" s="175" t="n">
        <f aca="false">F20+K20</f>
        <v>840846.003710751</v>
      </c>
      <c r="Q20" s="176" t="n">
        <f aca="false">IF((P20-M20)&lt; 0, ABS(P20-M20),0)</f>
        <v>0</v>
      </c>
      <c r="R20" s="176" t="n">
        <f aca="false">P20+Q20</f>
        <v>840846.003710751</v>
      </c>
      <c r="S20" s="194" t="n">
        <v>0.0601299594469609</v>
      </c>
      <c r="T20" s="178" t="n">
        <f aca="false">S20*$B$11</f>
        <v>54116.9635022648</v>
      </c>
      <c r="U20" s="195" t="n">
        <v>44654</v>
      </c>
      <c r="V20" s="196" t="n">
        <f aca="false">U20/$U$29</f>
        <v>0.210165151950148</v>
      </c>
      <c r="W20" s="181" t="n">
        <f aca="false">$B$15*V20</f>
        <v>189148.636755134</v>
      </c>
      <c r="X20" s="197" t="n">
        <v>1488.12818158538</v>
      </c>
      <c r="Y20" s="197" t="n">
        <v>4.59177215189873</v>
      </c>
      <c r="Z20" s="177" t="n">
        <f aca="false">Y20/SUM($Y$3:$Y$28)</f>
        <v>0.038970831410729</v>
      </c>
      <c r="AA20" s="198" t="n">
        <v>0.630443465264894</v>
      </c>
      <c r="AB20" s="194" t="n">
        <f aca="false">AA20/SUM($AA$3:$AA$28)</f>
        <v>0.0268105379132684</v>
      </c>
      <c r="AC20" s="198" t="n">
        <v>0.120685262391635</v>
      </c>
      <c r="AD20" s="194" t="n">
        <f aca="false">AC20/SUM($AC$3:$AC$28)</f>
        <v>0.010970759781954</v>
      </c>
      <c r="AE20" s="198" t="n">
        <v>0.0623469657865131</v>
      </c>
      <c r="AF20" s="194" t="n">
        <f aca="false">AE20/SUM($AE$3:$AE$28)</f>
        <v>0.0176683964164999</v>
      </c>
      <c r="AG20" s="199" t="n">
        <v>159.5</v>
      </c>
      <c r="AH20" s="194" t="n">
        <f aca="false">AG20/SUM($AG$3:$AG$28)</f>
        <v>0.056680881307747</v>
      </c>
      <c r="AI20" s="200" t="n">
        <v>93190</v>
      </c>
      <c r="AJ20" s="194" t="n">
        <f aca="false">AI20/SUM($AI$3:$AI$28)</f>
        <v>0.0496026307119008</v>
      </c>
      <c r="AK20" s="194" t="n">
        <f aca="false">Z20+AB20+AD20-AF20-AH20+AJ20</f>
        <v>0.0520054820936052</v>
      </c>
      <c r="AL20" s="194" t="n">
        <f aca="false">AK20/SUM($AK$3:$AK$28)</f>
        <v>0.0260027410468026</v>
      </c>
      <c r="AM20" s="186" t="n">
        <f aca="false">$B$19*AL20</f>
        <v>23402.4669421224</v>
      </c>
      <c r="AN20" s="201" t="n">
        <v>5.64953271028037</v>
      </c>
      <c r="AO20" s="202" t="n">
        <v>5.98823529411765</v>
      </c>
      <c r="AP20" s="189" t="n">
        <f aca="false">AN20+AO20</f>
        <v>11.637768004398</v>
      </c>
      <c r="AQ20" s="202" t="n">
        <f aca="false">AP20/$AP$29</f>
        <v>0.0443519715122811</v>
      </c>
      <c r="AR20" s="190" t="n">
        <f aca="false">AQ20*$B$23</f>
        <v>39916.774361053</v>
      </c>
      <c r="AS20" s="191" t="n">
        <f aca="false">P20+T20+W20+AM20+AR20</f>
        <v>1147430.84527132</v>
      </c>
      <c r="AT20" s="192" t="n">
        <f aca="false">AS20/N20-1</f>
        <v>0.158982948666942</v>
      </c>
      <c r="AU20" s="1"/>
      <c r="AV20" s="1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</row>
    <row r="21" customFormat="false" ht="15" hidden="false" customHeight="false" outlineLevel="0" collapsed="false">
      <c r="B21" s="18"/>
      <c r="C21" s="1"/>
      <c r="D21" s="170" t="s">
        <v>68</v>
      </c>
      <c r="E21" s="171" t="n">
        <v>486080</v>
      </c>
      <c r="F21" s="171" t="n">
        <f aca="false">E21*$B$5/100</f>
        <v>388864</v>
      </c>
      <c r="G21" s="171" t="n">
        <f aca="false">(100-$B$5)/100*E21</f>
        <v>97216</v>
      </c>
      <c r="H21" s="172" t="n">
        <v>0.0113069743965303</v>
      </c>
      <c r="I21" s="172" t="n">
        <v>0.0161113561644438</v>
      </c>
      <c r="J21" s="173" t="n">
        <v>74645.7092682058</v>
      </c>
      <c r="K21" s="173" t="n">
        <f aca="false">H21*($B$8+$G$29)*0.8+I21*($B$8+$G$29)*0.2</f>
        <v>122678.50750113</v>
      </c>
      <c r="L21" s="173"/>
      <c r="M21" s="171" t="n">
        <v>524861</v>
      </c>
      <c r="N21" s="171" t="n">
        <v>591619.187183446</v>
      </c>
      <c r="O21" s="171" t="n">
        <v>463509.709268206</v>
      </c>
      <c r="P21" s="175" t="n">
        <f aca="false">F21+K21</f>
        <v>511542.50750113</v>
      </c>
      <c r="Q21" s="176" t="n">
        <f aca="false">IF((P21-M21)&lt; 0, ABS(P21-M21),0)</f>
        <v>13318.49249887</v>
      </c>
      <c r="R21" s="176" t="n">
        <f aca="false">P21+Q21</f>
        <v>524861</v>
      </c>
      <c r="S21" s="177" t="n">
        <v>0.0126402162828752</v>
      </c>
      <c r="T21" s="178" t="n">
        <f aca="false">S21*$B$11</f>
        <v>11376.1946545877</v>
      </c>
      <c r="U21" s="179" t="n">
        <v>19990</v>
      </c>
      <c r="V21" s="180" t="n">
        <f aca="false">U21/$U$29</f>
        <v>0.0940834278560368</v>
      </c>
      <c r="W21" s="181" t="n">
        <f aca="false">$B$15*V21</f>
        <v>84675.0850704331</v>
      </c>
      <c r="X21" s="182" t="n">
        <v>485.013</v>
      </c>
      <c r="Y21" s="182" t="n">
        <v>4.62921348314607</v>
      </c>
      <c r="Z21" s="177" t="n">
        <f aca="false">Y21/SUM($Y$3:$Y$28)</f>
        <v>0.0392885997493061</v>
      </c>
      <c r="AA21" s="183" t="n">
        <v>0.879599567099567</v>
      </c>
      <c r="AB21" s="177" t="n">
        <f aca="false">AA21/SUM($AA$3:$AA$28)</f>
        <v>0.0374062685102283</v>
      </c>
      <c r="AC21" s="183" t="n">
        <v>0.0945378151260504</v>
      </c>
      <c r="AD21" s="177" t="n">
        <f aca="false">AC21/SUM($AC$3:$AC$28)</f>
        <v>0.00859385511955072</v>
      </c>
      <c r="AE21" s="183" t="n">
        <v>0.181022408963585</v>
      </c>
      <c r="AF21" s="177" t="n">
        <f aca="false">AE21/SUM($AE$3:$AE$28)</f>
        <v>0.0512996204625288</v>
      </c>
      <c r="AG21" s="184" t="n">
        <v>80</v>
      </c>
      <c r="AH21" s="177" t="n">
        <f aca="false">AG21/SUM($AG$3:$AG$28)</f>
        <v>0.0284292821606254</v>
      </c>
      <c r="AI21" s="185" t="n">
        <v>32088</v>
      </c>
      <c r="AJ21" s="177" t="n">
        <f aca="false">AI21/SUM($AI$3:$AI$28)</f>
        <v>0.0170796138457288</v>
      </c>
      <c r="AK21" s="177" t="n">
        <f aca="false">Z21+AB21+AD21-AF21-AH21+AJ21</f>
        <v>0.0226394346016597</v>
      </c>
      <c r="AL21" s="177" t="n">
        <f aca="false">AK21/SUM($AK$3:$AK$28)</f>
        <v>0.0113197173008299</v>
      </c>
      <c r="AM21" s="186" t="n">
        <f aca="false">$B$19*AL21</f>
        <v>10187.7455707469</v>
      </c>
      <c r="AN21" s="187" t="n">
        <v>5</v>
      </c>
      <c r="AO21" s="188" t="n">
        <v>5</v>
      </c>
      <c r="AP21" s="189" t="n">
        <f aca="false">AN21+AO21</f>
        <v>10</v>
      </c>
      <c r="AQ21" s="188" t="n">
        <f aca="false">AP21/$AP$29</f>
        <v>0.0381103760579521</v>
      </c>
      <c r="AR21" s="190" t="n">
        <f aca="false">AQ21*$B$23</f>
        <v>34299.3384521569</v>
      </c>
      <c r="AS21" s="191" t="n">
        <f aca="false">P21+T21+W21+AM21+AR21</f>
        <v>652080.871249054</v>
      </c>
      <c r="AT21" s="192" t="n">
        <f aca="false">AS21/N21-1</f>
        <v>0.102196962802122</v>
      </c>
      <c r="AU21" s="1"/>
      <c r="AV21" s="1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</row>
    <row r="22" customFormat="false" ht="15" hidden="false" customHeight="false" outlineLevel="0" collapsed="false">
      <c r="B22" s="18"/>
      <c r="C22" s="1"/>
      <c r="D22" s="193" t="s">
        <v>69</v>
      </c>
      <c r="E22" s="171" t="n">
        <v>972921</v>
      </c>
      <c r="F22" s="171" t="n">
        <f aca="false">E22*$B$5/100</f>
        <v>778336.8</v>
      </c>
      <c r="G22" s="171" t="n">
        <f aca="false">(100-$B$5)/100*E22</f>
        <v>194584.2</v>
      </c>
      <c r="H22" s="172" t="n">
        <v>0.0172988213752684</v>
      </c>
      <c r="I22" s="172" t="n">
        <v>0.0615814874012549</v>
      </c>
      <c r="J22" s="173" t="n">
        <v>159154.339362271</v>
      </c>
      <c r="K22" s="173" t="n">
        <f aca="false">H22*($B$8+$G$29)*0.8+I22*($B$8+$G$29)*0.2</f>
        <v>261553.545804657</v>
      </c>
      <c r="L22" s="173"/>
      <c r="M22" s="171" t="n">
        <v>1062684</v>
      </c>
      <c r="N22" s="171" t="n">
        <v>1117189.97396545</v>
      </c>
      <c r="O22" s="171" t="n">
        <v>937491.139362271</v>
      </c>
      <c r="P22" s="175" t="n">
        <f aca="false">F22+K22</f>
        <v>1039890.34580466</v>
      </c>
      <c r="Q22" s="176" t="n">
        <f aca="false">IF((P22-M22)&lt; 0, ABS(P22-M22),0)</f>
        <v>22793.6541953429</v>
      </c>
      <c r="R22" s="176" t="n">
        <f aca="false">P22+Q22</f>
        <v>1062684</v>
      </c>
      <c r="S22" s="194" t="n">
        <v>0.0198496454573482</v>
      </c>
      <c r="T22" s="178" t="n">
        <f aca="false">S22*$B$11</f>
        <v>17864.6809116134</v>
      </c>
      <c r="U22" s="195" t="n">
        <v>4724</v>
      </c>
      <c r="V22" s="196" t="n">
        <f aca="false">U22/$U$29</f>
        <v>0.0222336224708313</v>
      </c>
      <c r="W22" s="181" t="n">
        <f aca="false">$B$15*V22</f>
        <v>20010.2602237482</v>
      </c>
      <c r="X22" s="197" t="n">
        <v>742.033452756176</v>
      </c>
      <c r="Y22" s="197" t="n">
        <v>4.33653846153846</v>
      </c>
      <c r="Z22" s="177" t="n">
        <f aca="false">Y22/SUM($Y$3:$Y$28)</f>
        <v>0.0368046374471946</v>
      </c>
      <c r="AA22" s="198" t="n">
        <v>0.916666666666667</v>
      </c>
      <c r="AB22" s="194" t="n">
        <f aca="false">AA22/SUM($AA$3:$AA$28)</f>
        <v>0.0389826015726403</v>
      </c>
      <c r="AC22" s="198" t="n">
        <v>0.315343915343915</v>
      </c>
      <c r="AD22" s="194" t="n">
        <f aca="false">AC22/SUM($AC$3:$AC$28)</f>
        <v>0.0286659885008355</v>
      </c>
      <c r="AE22" s="198" t="n">
        <v>0.314285714285714</v>
      </c>
      <c r="AF22" s="194" t="n">
        <f aca="false">AE22/SUM($AE$3:$AE$28)</f>
        <v>0.0890648729732416</v>
      </c>
      <c r="AG22" s="199" t="n">
        <v>51.5</v>
      </c>
      <c r="AH22" s="194" t="n">
        <f aca="false">AG22/SUM($AG$3:$AG$28)</f>
        <v>0.0183013503909026</v>
      </c>
      <c r="AI22" s="200" t="n">
        <v>36797</v>
      </c>
      <c r="AJ22" s="194" t="n">
        <f aca="false">AI22/SUM($AI$3:$AI$28)</f>
        <v>0.0195860929531689</v>
      </c>
      <c r="AK22" s="194" t="n">
        <f aca="false">Z22+AB22+AD22-AF22-AH22+AJ22</f>
        <v>0.0166730971096951</v>
      </c>
      <c r="AL22" s="194" t="n">
        <f aca="false">AK22/SUM($AK$3:$AK$28)</f>
        <v>0.00833654855484753</v>
      </c>
      <c r="AM22" s="186" t="n">
        <f aca="false">$B$19*AL22</f>
        <v>7502.89369936278</v>
      </c>
      <c r="AN22" s="201" t="n">
        <v>5.10948905109489</v>
      </c>
      <c r="AO22" s="202" t="n">
        <v>5.33333333333333</v>
      </c>
      <c r="AP22" s="189" t="n">
        <f aca="false">AN22+AO22</f>
        <v>10.4428223844282</v>
      </c>
      <c r="AQ22" s="202" t="n">
        <f aca="false">AP22/$AP$29</f>
        <v>0.0397979888176959</v>
      </c>
      <c r="AR22" s="190" t="n">
        <f aca="false">AQ22*$B$23</f>
        <v>35818.1899359263</v>
      </c>
      <c r="AS22" s="191" t="n">
        <f aca="false">P22+T22+W22+AM22+AR22</f>
        <v>1121086.37057531</v>
      </c>
      <c r="AT22" s="192" t="n">
        <f aca="false">AS22/N22-1</f>
        <v>0.00348767595544008</v>
      </c>
      <c r="AU22" s="1"/>
      <c r="AV22" s="1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</row>
    <row r="23" customFormat="false" ht="15.65" hidden="false" customHeight="false" outlineLevel="0" collapsed="false">
      <c r="B23" s="50" t="n">
        <v>900000</v>
      </c>
      <c r="C23" s="1"/>
      <c r="D23" s="170" t="s">
        <v>226</v>
      </c>
      <c r="E23" s="171" t="n">
        <v>634246</v>
      </c>
      <c r="F23" s="171" t="n">
        <f aca="false">E23*$B$5/100</f>
        <v>507396.8</v>
      </c>
      <c r="G23" s="171" t="n">
        <f aca="false">(100-$B$5)/100*E23</f>
        <v>126849.2</v>
      </c>
      <c r="H23" s="172" t="n">
        <v>0.0417792752056406</v>
      </c>
      <c r="I23" s="172" t="n">
        <v>0.0301108222850201</v>
      </c>
      <c r="J23" s="173" t="n">
        <v>240006.719936738</v>
      </c>
      <c r="K23" s="173" t="n">
        <f aca="false">H23*($B$8+$G$29)*0.8+I23*($B$8+$G$29)*0.2</f>
        <v>394455.846215165</v>
      </c>
      <c r="L23" s="173"/>
      <c r="M23" s="171" t="n">
        <v>803999</v>
      </c>
      <c r="N23" s="171" t="n">
        <v>888024.882154206</v>
      </c>
      <c r="O23" s="171" t="n">
        <v>747403.519936738</v>
      </c>
      <c r="P23" s="175" t="n">
        <f aca="false">F23+K23</f>
        <v>901852.646215165</v>
      </c>
      <c r="Q23" s="176" t="n">
        <f aca="false">IF((P23-M23)&lt; 0, ABS(P23-M23),0)</f>
        <v>0</v>
      </c>
      <c r="R23" s="176" t="n">
        <f aca="false">P23+Q23</f>
        <v>901852.646215165</v>
      </c>
      <c r="S23" s="177" t="n">
        <v>0.0630706476628643</v>
      </c>
      <c r="T23" s="178" t="n">
        <f aca="false">S23*$B$11</f>
        <v>56763.5828965779</v>
      </c>
      <c r="U23" s="179" t="n">
        <v>9946</v>
      </c>
      <c r="V23" s="180" t="n">
        <f aca="false">U23/$U$29</f>
        <v>0.0468110942199171</v>
      </c>
      <c r="W23" s="181" t="n">
        <f aca="false">$B$15*V23</f>
        <v>42129.9847979254</v>
      </c>
      <c r="X23" s="182" t="n">
        <v>1792.12324134488</v>
      </c>
      <c r="Y23" s="182" t="n">
        <v>5</v>
      </c>
      <c r="Z23" s="177" t="n">
        <f aca="false">Y23/SUM($Y$3:$Y$28)</f>
        <v>0.0424355021564107</v>
      </c>
      <c r="AA23" s="183" t="n">
        <v>0.972972972972973</v>
      </c>
      <c r="AB23" s="177" t="n">
        <f aca="false">AA23/SUM($AA$3:$AA$28)</f>
        <v>0.0413771102687484</v>
      </c>
      <c r="AC23" s="183" t="n">
        <v>0.666666666666667</v>
      </c>
      <c r="AD23" s="177" t="n">
        <f aca="false">AC23/SUM($AC$3:$AC$28)</f>
        <v>0.0606025931393503</v>
      </c>
      <c r="AE23" s="183" t="n">
        <v>0.25</v>
      </c>
      <c r="AF23" s="177" t="n">
        <f aca="false">AE23/SUM($AE$3:$AE$28)</f>
        <v>0.0708470580468968</v>
      </c>
      <c r="AG23" s="184" t="n">
        <v>138.5</v>
      </c>
      <c r="AH23" s="177" t="n">
        <f aca="false">AG23/SUM($AG$3:$AG$28)</f>
        <v>0.0492181947405828</v>
      </c>
      <c r="AI23" s="185" t="n">
        <v>102159</v>
      </c>
      <c r="AJ23" s="177" t="n">
        <f aca="false">AI23/SUM($AI$3:$AI$28)</f>
        <v>0.0543765978205502</v>
      </c>
      <c r="AK23" s="177" t="n">
        <f aca="false">Z23+AB23+AD23-AF23-AH23+AJ23</f>
        <v>0.0787265505975799</v>
      </c>
      <c r="AL23" s="177" t="n">
        <f aca="false">AK23/SUM($AK$3:$AK$28)</f>
        <v>0.03936327529879</v>
      </c>
      <c r="AM23" s="186" t="n">
        <f aca="false">$B$19*AL23</f>
        <v>35426.947768911</v>
      </c>
      <c r="AN23" s="187" t="n">
        <v>5.18429003021148</v>
      </c>
      <c r="AO23" s="188" t="n">
        <v>5.16576086956522</v>
      </c>
      <c r="AP23" s="189" t="n">
        <f aca="false">AN23+AO23</f>
        <v>10.3500508997767</v>
      </c>
      <c r="AQ23" s="188" t="n">
        <f aca="false">AP23/$AP$29</f>
        <v>0.0394444332009435</v>
      </c>
      <c r="AR23" s="190" t="n">
        <f aca="false">AQ23*$B$23</f>
        <v>35499.9898808492</v>
      </c>
      <c r="AS23" s="191" t="n">
        <f aca="false">P23+T23+W23+AM23+AR23</f>
        <v>1071673.15155943</v>
      </c>
      <c r="AT23" s="192" t="n">
        <f aca="false">AS23/N23-1</f>
        <v>0.206805319418214</v>
      </c>
      <c r="AU23" s="1"/>
      <c r="AV23" s="1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</row>
    <row r="24" customFormat="false" ht="15" hidden="false" customHeight="false" outlineLevel="0" collapsed="false">
      <c r="C24" s="1"/>
      <c r="D24" s="193" t="s">
        <v>70</v>
      </c>
      <c r="E24" s="171" t="n">
        <v>699528</v>
      </c>
      <c r="F24" s="171" t="n">
        <f aca="false">E24*$B$5/100</f>
        <v>559622.4</v>
      </c>
      <c r="G24" s="171" t="n">
        <f aca="false">(100-$B$5)/100*E24</f>
        <v>139905.6</v>
      </c>
      <c r="H24" s="172" t="n">
        <v>0.0438434015098074</v>
      </c>
      <c r="I24" s="172" t="n">
        <v>0.0217903667955095</v>
      </c>
      <c r="J24" s="173" t="n">
        <v>239926.493551227</v>
      </c>
      <c r="K24" s="173" t="n">
        <f aca="false">H24*($B$8+$G$29)*0.8+I24*($B$8+$G$29)*0.2</f>
        <v>394327.945669478</v>
      </c>
      <c r="L24" s="173"/>
      <c r="M24" s="171" t="n">
        <v>877575.086008949</v>
      </c>
      <c r="N24" s="171" t="n">
        <v>971691.621269661</v>
      </c>
      <c r="O24" s="171" t="n">
        <v>799548.893551227</v>
      </c>
      <c r="P24" s="175" t="n">
        <f aca="false">F24+K24</f>
        <v>953950.345669478</v>
      </c>
      <c r="Q24" s="176" t="n">
        <f aca="false">IF((P24-M24)&lt; 0, ABS(P24-M24),0)</f>
        <v>0</v>
      </c>
      <c r="R24" s="176" t="n">
        <f aca="false">P24+Q24</f>
        <v>953950.345669478</v>
      </c>
      <c r="S24" s="194" t="n">
        <v>0.0786634097754168</v>
      </c>
      <c r="T24" s="178" t="n">
        <f aca="false">S24*$B$11</f>
        <v>70797.0687978751</v>
      </c>
      <c r="U24" s="195" t="n">
        <v>8630</v>
      </c>
      <c r="V24" s="196" t="n">
        <f aca="false">U24/$U$29</f>
        <v>0.0406173077737668</v>
      </c>
      <c r="W24" s="181" t="n">
        <f aca="false">$B$15*V24</f>
        <v>36555.5769963901</v>
      </c>
      <c r="X24" s="197" t="n">
        <v>1880.664</v>
      </c>
      <c r="Y24" s="197" t="n">
        <v>4.43225806451613</v>
      </c>
      <c r="Z24" s="177" t="n">
        <f aca="false">Y24/SUM($Y$3:$Y$28)</f>
        <v>0.0376170193309086</v>
      </c>
      <c r="AA24" s="198" t="n">
        <v>0.473817748216473</v>
      </c>
      <c r="AB24" s="194" t="n">
        <f aca="false">AA24/SUM($AA$3:$AA$28)</f>
        <v>0.0201497983601109</v>
      </c>
      <c r="AC24" s="198" t="n">
        <v>0.247918133413201</v>
      </c>
      <c r="AD24" s="194" t="n">
        <f aca="false">AC24/SUM($AC$3:$AC$28)</f>
        <v>0.0225367226566611</v>
      </c>
      <c r="AE24" s="198" t="n">
        <v>0.0847641336680431</v>
      </c>
      <c r="AF24" s="194" t="n">
        <f aca="false">AE24/SUM($AE$3:$AE$28)</f>
        <v>0.0240211579930991</v>
      </c>
      <c r="AG24" s="199" t="n">
        <v>263</v>
      </c>
      <c r="AH24" s="194" t="n">
        <f aca="false">AG24/SUM($AG$3:$AG$28)</f>
        <v>0.0934612651030562</v>
      </c>
      <c r="AI24" s="200" t="n">
        <v>116249</v>
      </c>
      <c r="AJ24" s="194" t="n">
        <f aca="false">AI24/SUM($AI$3:$AI$28)</f>
        <v>0.0618763409982589</v>
      </c>
      <c r="AK24" s="194" t="n">
        <f aca="false">Z24+AB24+AD24-AF24-AH24+AJ24</f>
        <v>0.0246974582497843</v>
      </c>
      <c r="AL24" s="194" t="n">
        <f aca="false">AK24/SUM($AK$3:$AK$28)</f>
        <v>0.0123487291248921</v>
      </c>
      <c r="AM24" s="186" t="n">
        <f aca="false">$B$19*AL24</f>
        <v>11113.8562124029</v>
      </c>
      <c r="AN24" s="201" t="n">
        <v>4.45744680851064</v>
      </c>
      <c r="AO24" s="202" t="n">
        <v>5</v>
      </c>
      <c r="AP24" s="189" t="n">
        <f aca="false">AN24+AO24</f>
        <v>9.45744680851064</v>
      </c>
      <c r="AQ24" s="202" t="n">
        <f aca="false">AP24/$AP$29</f>
        <v>0.0360426854420419</v>
      </c>
      <c r="AR24" s="190" t="n">
        <f aca="false">AQ24*$B$23</f>
        <v>32438.4168978377</v>
      </c>
      <c r="AS24" s="191" t="n">
        <f aca="false">P24+T24+W24+AM24+AR24</f>
        <v>1104855.26457398</v>
      </c>
      <c r="AT24" s="192" t="n">
        <f aca="false">AS24/N24-1</f>
        <v>0.137043111610168</v>
      </c>
      <c r="AU24" s="1"/>
      <c r="AV24" s="1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</row>
    <row r="25" customFormat="false" ht="15" hidden="false" customHeight="false" outlineLevel="0" collapsed="false">
      <c r="C25" s="1"/>
      <c r="D25" s="170" t="s">
        <v>71</v>
      </c>
      <c r="E25" s="171" t="n">
        <v>648685</v>
      </c>
      <c r="F25" s="171" t="n">
        <f aca="false">E25*$B$5/100</f>
        <v>518948</v>
      </c>
      <c r="G25" s="171" t="n">
        <f aca="false">(100-$B$5)/100*E25</f>
        <v>129737</v>
      </c>
      <c r="H25" s="172" t="n">
        <v>0.019786674829448</v>
      </c>
      <c r="I25" s="172" t="n">
        <v>0.0282068321635255</v>
      </c>
      <c r="J25" s="173" t="n">
        <v>130641.965402586</v>
      </c>
      <c r="K25" s="173" t="n">
        <f aca="false">H25*($B$8+$G$29)*0.8+I25*($B$8+$G$29)*0.2</f>
        <v>214707.062962635</v>
      </c>
      <c r="L25" s="173"/>
      <c r="M25" s="171" t="n">
        <v>715046</v>
      </c>
      <c r="N25" s="171" t="n">
        <v>799641.954605863</v>
      </c>
      <c r="O25" s="171" t="n">
        <v>649589.965402586</v>
      </c>
      <c r="P25" s="175" t="n">
        <f aca="false">F25+K25</f>
        <v>733655.062962635</v>
      </c>
      <c r="Q25" s="176" t="n">
        <f aca="false">IF((P25-M25)&lt; 0, ABS(P25-M25),0)</f>
        <v>0</v>
      </c>
      <c r="R25" s="176" t="n">
        <f aca="false">P25+Q25</f>
        <v>733655.062962635</v>
      </c>
      <c r="S25" s="177" t="n">
        <v>0.0158180567742547</v>
      </c>
      <c r="T25" s="178" t="n">
        <f aca="false">S25*$B$11</f>
        <v>14236.2510968292</v>
      </c>
      <c r="U25" s="179" t="n">
        <v>14190</v>
      </c>
      <c r="V25" s="180" t="n">
        <f aca="false">U25/$U$29</f>
        <v>0.0667855848562863</v>
      </c>
      <c r="W25" s="181" t="n">
        <f aca="false">$B$15*V25</f>
        <v>60107.0263706576</v>
      </c>
      <c r="X25" s="182" t="n">
        <v>848.75</v>
      </c>
      <c r="Y25" s="182" t="n">
        <v>5</v>
      </c>
      <c r="Z25" s="177" t="n">
        <f aca="false">Y25/SUM($Y$3:$Y$28)</f>
        <v>0.0424355021564107</v>
      </c>
      <c r="AA25" s="183" t="n">
        <v>0.793650793650794</v>
      </c>
      <c r="AB25" s="177" t="n">
        <f aca="false">AA25/SUM($AA$3:$AA$28)</f>
        <v>0.0337511701927622</v>
      </c>
      <c r="AC25" s="183" t="n">
        <v>0.52</v>
      </c>
      <c r="AD25" s="177" t="n">
        <f aca="false">AC25/SUM($AC$3:$AC$28)</f>
        <v>0.0472700226486932</v>
      </c>
      <c r="AE25" s="183" t="n">
        <v>0.14</v>
      </c>
      <c r="AF25" s="177" t="n">
        <f aca="false">AE25/SUM($AE$3:$AE$28)</f>
        <v>0.0396743525062622</v>
      </c>
      <c r="AG25" s="184" t="n">
        <v>75.5</v>
      </c>
      <c r="AH25" s="177" t="n">
        <f aca="false">AG25/SUM($AG$3:$AG$28)</f>
        <v>0.0268301350390903</v>
      </c>
      <c r="AI25" s="185" t="n">
        <v>142623</v>
      </c>
      <c r="AJ25" s="177" t="n">
        <f aca="false">AI25/SUM($AI$3:$AI$28)</f>
        <v>0.0759145401869666</v>
      </c>
      <c r="AK25" s="177" t="n">
        <f aca="false">Z25+AB25+AD25-AF25-AH25+AJ25</f>
        <v>0.13286674763948</v>
      </c>
      <c r="AL25" s="177" t="n">
        <f aca="false">AK25/SUM($AK$3:$AK$28)</f>
        <v>0.0664333738197401</v>
      </c>
      <c r="AM25" s="186" t="n">
        <f aca="false">$B$19*AL25</f>
        <v>59790.0364377661</v>
      </c>
      <c r="AN25" s="187" t="n">
        <v>5.08796296296296</v>
      </c>
      <c r="AO25" s="188" t="n">
        <v>5.48543689320388</v>
      </c>
      <c r="AP25" s="189" t="n">
        <f aca="false">AN25+AO25</f>
        <v>10.5733998561668</v>
      </c>
      <c r="AQ25" s="188" t="n">
        <f aca="false">AP25/$AP$29</f>
        <v>0.0402956244729615</v>
      </c>
      <c r="AR25" s="190" t="n">
        <f aca="false">AQ25*$B$23</f>
        <v>36266.0620256653</v>
      </c>
      <c r="AS25" s="191" t="n">
        <f aca="false">P25+T25+W25+AM25+AR25</f>
        <v>904054.438893553</v>
      </c>
      <c r="AT25" s="192" t="n">
        <f aca="false">AS25/N25-1</f>
        <v>0.130574044653715</v>
      </c>
      <c r="AU25" s="1"/>
      <c r="AV25" s="1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</row>
    <row r="26" customFormat="false" ht="15" hidden="false" customHeight="true" outlineLevel="0" collapsed="false">
      <c r="B26" s="51" t="s">
        <v>72</v>
      </c>
      <c r="C26" s="1"/>
      <c r="D26" s="193" t="s">
        <v>73</v>
      </c>
      <c r="E26" s="171" t="n">
        <v>297925</v>
      </c>
      <c r="F26" s="171" t="n">
        <f aca="false">E26*$B$5/100</f>
        <v>238340</v>
      </c>
      <c r="G26" s="171" t="n">
        <f aca="false">(100-$B$5)/100*E26</f>
        <v>59585</v>
      </c>
      <c r="H26" s="172" t="n">
        <v>0.00582351855363312</v>
      </c>
      <c r="I26" s="172" t="n">
        <v>0.0266129753806653</v>
      </c>
      <c r="J26" s="173" t="n">
        <v>60737.4010532688</v>
      </c>
      <c r="K26" s="173" t="n">
        <f aca="false">H26*($B$8+$G$29)*0.8+I26*($B$8+$G$29)*0.2</f>
        <v>99814.0991903956</v>
      </c>
      <c r="L26" s="173"/>
      <c r="M26" s="171" t="n">
        <v>338095.481833368</v>
      </c>
      <c r="N26" s="171" t="n">
        <v>403837.825555215</v>
      </c>
      <c r="O26" s="171" t="n">
        <v>299077.401053269</v>
      </c>
      <c r="P26" s="175" t="n">
        <f aca="false">F26+K26</f>
        <v>338154.099190396</v>
      </c>
      <c r="Q26" s="176" t="n">
        <f aca="false">IF((P26-M26)&lt; 0, ABS(P26-M26),0)</f>
        <v>0</v>
      </c>
      <c r="R26" s="176" t="n">
        <f aca="false">P26+Q26</f>
        <v>338154.099190396</v>
      </c>
      <c r="S26" s="194" t="n">
        <v>0.0116204614983281</v>
      </c>
      <c r="T26" s="178" t="n">
        <f aca="false">S26*$B$11</f>
        <v>10458.4153484953</v>
      </c>
      <c r="U26" s="195" t="n">
        <v>8484</v>
      </c>
      <c r="V26" s="196" t="n">
        <f aca="false">U26/$U$29</f>
        <v>0.0399301551741179</v>
      </c>
      <c r="W26" s="181" t="n">
        <f aca="false">$B$15*V26</f>
        <v>35937.1396567061</v>
      </c>
      <c r="X26" s="197" t="n">
        <v>249.8</v>
      </c>
      <c r="Y26" s="197" t="n">
        <v>4</v>
      </c>
      <c r="Z26" s="177" t="n">
        <f aca="false">Y26/SUM($Y$3:$Y$28)</f>
        <v>0.0339484017251285</v>
      </c>
      <c r="AA26" s="198" t="n">
        <v>0.975903614457831</v>
      </c>
      <c r="AB26" s="194" t="n">
        <f aca="false">AA26/SUM($AA$3:$AA$28)</f>
        <v>0.0415017401189555</v>
      </c>
      <c r="AC26" s="198" t="n">
        <v>0.481481481481481</v>
      </c>
      <c r="AD26" s="194" t="n">
        <f aca="false">AC26/SUM($AC$3:$AC$28)</f>
        <v>0.0437685394895307</v>
      </c>
      <c r="AE26" s="198" t="n">
        <v>0.160493827160494</v>
      </c>
      <c r="AF26" s="194" t="n">
        <f aca="false">AE26/SUM($AE$3:$AE$28)</f>
        <v>0.0454820619560326</v>
      </c>
      <c r="AG26" s="199" t="n">
        <v>38.5</v>
      </c>
      <c r="AH26" s="194" t="n">
        <f aca="false">AG26/SUM($AG$3:$AG$28)</f>
        <v>0.013681592039801</v>
      </c>
      <c r="AI26" s="200" t="n">
        <v>21060</v>
      </c>
      <c r="AJ26" s="194" t="n">
        <f aca="false">AI26/SUM($AI$3:$AI$28)</f>
        <v>0.0112096942031616</v>
      </c>
      <c r="AK26" s="194" t="n">
        <f aca="false">Z26+AB26+AD26-AF26-AH26+AJ26</f>
        <v>0.0712647215409427</v>
      </c>
      <c r="AL26" s="194" t="n">
        <f aca="false">AK26/SUM($AK$3:$AK$28)</f>
        <v>0.0356323607704714</v>
      </c>
      <c r="AM26" s="186" t="n">
        <f aca="false">$B$19*AL26</f>
        <v>32069.1246934242</v>
      </c>
      <c r="AN26" s="201" t="n">
        <v>7</v>
      </c>
      <c r="AO26" s="202" t="n">
        <v>7</v>
      </c>
      <c r="AP26" s="189" t="n">
        <f aca="false">AN26+AO26</f>
        <v>14</v>
      </c>
      <c r="AQ26" s="202" t="n">
        <f aca="false">AP26/$AP$29</f>
        <v>0.0533545264811329</v>
      </c>
      <c r="AR26" s="190" t="n">
        <f aca="false">AQ26*$B$23</f>
        <v>48019.0738330196</v>
      </c>
      <c r="AS26" s="191" t="n">
        <f aca="false">P26+T26+W26+AM26+AR26</f>
        <v>464637.852722041</v>
      </c>
      <c r="AT26" s="192" t="n">
        <f aca="false">AS26/N26-1</f>
        <v>0.150555553044678</v>
      </c>
      <c r="AU26" s="1"/>
      <c r="AV26" s="1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</row>
    <row r="27" customFormat="false" ht="15" hidden="false" customHeight="false" outlineLevel="0" collapsed="false">
      <c r="B27" s="51"/>
      <c r="C27" s="1"/>
      <c r="D27" s="170" t="s">
        <v>74</v>
      </c>
      <c r="E27" s="171" t="n">
        <v>550224</v>
      </c>
      <c r="F27" s="171" t="n">
        <f aca="false">E27*$B$5/100</f>
        <v>440179.2</v>
      </c>
      <c r="G27" s="171" t="n">
        <f aca="false">(100-$B$5)/100*E27</f>
        <v>110044.8</v>
      </c>
      <c r="H27" s="172" t="n">
        <v>0.0401346329470607</v>
      </c>
      <c r="I27" s="172" t="n">
        <v>0.0528812488611026</v>
      </c>
      <c r="J27" s="173" t="n">
        <v>259716.471093074</v>
      </c>
      <c r="K27" s="173" t="n">
        <f aca="false">H27*($B$8+$G$29)*0.8+I27*($B$8+$G$29)*0.2</f>
        <v>426839.561298691</v>
      </c>
      <c r="L27" s="173"/>
      <c r="M27" s="171" t="n">
        <v>669132</v>
      </c>
      <c r="N27" s="171" t="n">
        <v>729356.80159897</v>
      </c>
      <c r="O27" s="171" t="n">
        <v>699895.671093074</v>
      </c>
      <c r="P27" s="175" t="n">
        <f aca="false">F27+K27</f>
        <v>867018.761298691</v>
      </c>
      <c r="Q27" s="176" t="n">
        <f aca="false">IF((P27-M27)&lt; 0, ABS(P27-M27),0)</f>
        <v>0</v>
      </c>
      <c r="R27" s="176" t="n">
        <f aca="false">P27+Q27</f>
        <v>867018.761298691</v>
      </c>
      <c r="S27" s="177" t="n">
        <v>0.0266084853084165</v>
      </c>
      <c r="T27" s="178" t="n">
        <f aca="false">S27*$B$11</f>
        <v>23947.6367775748</v>
      </c>
      <c r="U27" s="179" t="n">
        <v>8948</v>
      </c>
      <c r="V27" s="180" t="n">
        <f aca="false">U27/$U$29</f>
        <v>0.0421139826140979</v>
      </c>
      <c r="W27" s="181" t="n">
        <f aca="false">$B$15*V27</f>
        <v>37902.5843526881</v>
      </c>
      <c r="X27" s="182" t="n">
        <v>1721.57626318904</v>
      </c>
      <c r="Y27" s="182" t="n">
        <v>4.53448275862069</v>
      </c>
      <c r="Z27" s="177" t="n">
        <f aca="false">Y27/SUM($Y$3:$Y$28)</f>
        <v>0.0384846105763311</v>
      </c>
      <c r="AA27" s="183" t="n">
        <v>0.857052304420725</v>
      </c>
      <c r="AB27" s="177" t="n">
        <f aca="false">AA27/SUM($AA$3:$AA$28)</f>
        <v>0.0364474129201596</v>
      </c>
      <c r="AC27" s="183" t="n">
        <v>0.442650501672241</v>
      </c>
      <c r="AD27" s="177" t="n">
        <f aca="false">AC27/SUM($AC$3:$AC$28)</f>
        <v>0.0402386523836582</v>
      </c>
      <c r="AE27" s="183" t="n">
        <v>0.222918060200669</v>
      </c>
      <c r="AF27" s="177" t="n">
        <f aca="false">AE27/SUM($AE$3:$AE$28)</f>
        <v>0.0631723550029538</v>
      </c>
      <c r="AG27" s="184" t="n">
        <v>66</v>
      </c>
      <c r="AH27" s="177" t="n">
        <f aca="false">AG27/SUM($AG$3:$AG$28)</f>
        <v>0.023454157782516</v>
      </c>
      <c r="AI27" s="185" t="n">
        <v>34711</v>
      </c>
      <c r="AJ27" s="177" t="n">
        <f aca="false">AI27/SUM($AI$3:$AI$28)</f>
        <v>0.0184757690164265</v>
      </c>
      <c r="AK27" s="177" t="n">
        <f aca="false">Z27+AB27+AD27-AF27-AH27+AJ27</f>
        <v>0.0470199321111056</v>
      </c>
      <c r="AL27" s="177" t="n">
        <f aca="false">AK27/SUM($AK$3:$AK$28)</f>
        <v>0.0235099660555528</v>
      </c>
      <c r="AM27" s="186" t="n">
        <f aca="false">$B$19*AL27</f>
        <v>21158.9694499975</v>
      </c>
      <c r="AN27" s="187" t="n">
        <v>5.74117647058824</v>
      </c>
      <c r="AO27" s="188" t="n">
        <v>6</v>
      </c>
      <c r="AP27" s="189" t="n">
        <f aca="false">AN27+AO27</f>
        <v>11.7411764705882</v>
      </c>
      <c r="AQ27" s="188" t="n">
        <f aca="false">AP27/$AP$29</f>
        <v>0.0447460650656896</v>
      </c>
      <c r="AR27" s="190" t="n">
        <f aca="false">AQ27*$B$23</f>
        <v>40271.4585591207</v>
      </c>
      <c r="AS27" s="191" t="n">
        <f aca="false">P27+T27+W27+AM27+AR27</f>
        <v>990299.410438072</v>
      </c>
      <c r="AT27" s="192" t="n">
        <f aca="false">AS27/N27-1</f>
        <v>0.35777085819593</v>
      </c>
      <c r="AU27" s="1"/>
      <c r="AV27" s="1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</row>
    <row r="28" customFormat="false" ht="15" hidden="false" customHeight="false" outlineLevel="0" collapsed="false">
      <c r="B28" s="52" t="s">
        <v>75</v>
      </c>
      <c r="C28" s="1"/>
      <c r="D28" s="193" t="s">
        <v>76</v>
      </c>
      <c r="E28" s="171" t="n">
        <v>288000</v>
      </c>
      <c r="F28" s="171" t="n">
        <f aca="false">E28*$B$5/100</f>
        <v>230400</v>
      </c>
      <c r="G28" s="171" t="n">
        <f aca="false">(100-$B$5)/100*E28</f>
        <v>57600</v>
      </c>
      <c r="H28" s="172" t="n">
        <v>0.0063895515019206</v>
      </c>
      <c r="I28" s="172" t="n">
        <v>0.0390621429897962</v>
      </c>
      <c r="J28" s="173" t="n">
        <v>78644.9725120181</v>
      </c>
      <c r="K28" s="173" t="n">
        <f aca="false">H28*($B$8+$G$29)*0.8+I28*($B$8+$G$29)*0.2</f>
        <v>129240.697994957</v>
      </c>
      <c r="L28" s="173"/>
      <c r="M28" s="171" t="n">
        <v>345209.625735525</v>
      </c>
      <c r="N28" s="171" t="n">
        <v>406873.937988104</v>
      </c>
      <c r="O28" s="171" t="n">
        <v>309044.972512018</v>
      </c>
      <c r="P28" s="175" t="n">
        <f aca="false">F28+K28</f>
        <v>359640.697994957</v>
      </c>
      <c r="Q28" s="176" t="n">
        <f aca="false">IF((P28-M28)&lt; 0, ABS(P28-M28),0)</f>
        <v>0</v>
      </c>
      <c r="R28" s="176" t="n">
        <f aca="false">P28+Q28</f>
        <v>359640.697994957</v>
      </c>
      <c r="S28" s="194" t="n">
        <v>0.0109445775132212</v>
      </c>
      <c r="T28" s="178" t="n">
        <f aca="false">S28*$B$11</f>
        <v>9850.11976189908</v>
      </c>
      <c r="U28" s="195" t="n">
        <v>918</v>
      </c>
      <c r="V28" s="196" t="n">
        <f aca="false">U28/$U$29</f>
        <v>0.0043205896334088</v>
      </c>
      <c r="W28" s="181" t="n">
        <f aca="false">$B$15*V28</f>
        <v>3888.53067006792</v>
      </c>
      <c r="X28" s="197" t="n">
        <v>274.08</v>
      </c>
      <c r="Y28" s="197" t="n">
        <v>5</v>
      </c>
      <c r="Z28" s="177" t="n">
        <f aca="false">Y28/SUM($Y$3:$Y$28)</f>
        <v>0.0424355021564107</v>
      </c>
      <c r="AA28" s="198" t="n">
        <v>0.945054945054945</v>
      </c>
      <c r="AB28" s="194" t="n">
        <f aca="false">AA28/SUM($AA$3:$AA$28)</f>
        <v>0.0401898549679968</v>
      </c>
      <c r="AC28" s="198" t="n">
        <v>0.534883720930233</v>
      </c>
      <c r="AD28" s="194" t="n">
        <f aca="false">AC28/SUM($AC$3:$AC$28)</f>
        <v>0.048623010774595</v>
      </c>
      <c r="AE28" s="198" t="n">
        <v>0.13953488372093</v>
      </c>
      <c r="AF28" s="194" t="n">
        <f aca="false">AE28/SUM($AE$3:$AE$28)</f>
        <v>0.0395425440261749</v>
      </c>
      <c r="AG28" s="199" t="n">
        <v>20.5</v>
      </c>
      <c r="AH28" s="194" t="n">
        <f aca="false">AG28/SUM($AG$3:$AG$28)</f>
        <v>0.00728500355366027</v>
      </c>
      <c r="AI28" s="200" t="n">
        <v>9024</v>
      </c>
      <c r="AJ28" s="194" t="n">
        <f aca="false">AI28/SUM($AI$3:$AI$28)</f>
        <v>0.00480324218847722</v>
      </c>
      <c r="AK28" s="194" t="n">
        <f aca="false">Z28+AB28+AD28-AF28-AH28+AJ28</f>
        <v>0.0892240625076445</v>
      </c>
      <c r="AL28" s="194" t="n">
        <f aca="false">AK28/SUM($AK$3:$AK$28)</f>
        <v>0.0446120312538223</v>
      </c>
      <c r="AM28" s="186" t="n">
        <f aca="false">$B$19*AL28</f>
        <v>40150.82812844</v>
      </c>
      <c r="AN28" s="201" t="n">
        <v>5</v>
      </c>
      <c r="AO28" s="202" t="n">
        <v>5</v>
      </c>
      <c r="AP28" s="189" t="n">
        <f aca="false">AN28+AO28</f>
        <v>10</v>
      </c>
      <c r="AQ28" s="202" t="n">
        <f aca="false">AP28/$AP$29</f>
        <v>0.0381103760579521</v>
      </c>
      <c r="AR28" s="190" t="n">
        <f aca="false">AQ28*$B$23</f>
        <v>34299.3384521569</v>
      </c>
      <c r="AS28" s="191" t="n">
        <f aca="false">P28+T28+W28+AM28+AR28</f>
        <v>447829.515007521</v>
      </c>
      <c r="AT28" s="192" t="n">
        <f aca="false">AS28/N28-1</f>
        <v>0.100659130987678</v>
      </c>
      <c r="AU28" s="1"/>
      <c r="AV28" s="1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</row>
    <row r="29" customFormat="false" ht="15.65" hidden="false" customHeight="false" outlineLevel="0" collapsed="false">
      <c r="B29" s="53" t="n">
        <f aca="false">B8+B11+B15+B19+B23</f>
        <v>10515719.4</v>
      </c>
      <c r="C29" s="1"/>
      <c r="D29" s="203" t="s">
        <v>77</v>
      </c>
      <c r="E29" s="204" t="n">
        <f aca="false">SUM(E3:E28)</f>
        <v>15421403</v>
      </c>
      <c r="F29" s="204" t="n">
        <f aca="false">SUM(F3:F28)</f>
        <v>12337122.4</v>
      </c>
      <c r="G29" s="204" t="n">
        <f aca="false">SUM(G3:G28)</f>
        <v>3084280.6</v>
      </c>
      <c r="H29" s="205" t="n">
        <f aca="false">SUM(H3:H28)</f>
        <v>1</v>
      </c>
      <c r="I29" s="205" t="n">
        <f aca="false">SUM(I3:I28)</f>
        <v>1</v>
      </c>
      <c r="J29" s="206" t="n">
        <f aca="false">SUM(J3:J28)</f>
        <v>6084280.6</v>
      </c>
      <c r="K29" s="204" t="n">
        <f aca="false">SUM(K3:K28)</f>
        <v>10000000</v>
      </c>
      <c r="L29" s="204"/>
      <c r="M29" s="204" t="n">
        <f aca="false">SUM(M3:M28)</f>
        <v>19830079.4520116</v>
      </c>
      <c r="N29" s="204" t="n">
        <f aca="false">SUM(N3:N28)</f>
        <v>21830079.4520116</v>
      </c>
      <c r="O29" s="204" t="n">
        <f aca="false">SUM(O3:O28)</f>
        <v>18421403</v>
      </c>
      <c r="P29" s="207" t="n">
        <f aca="false">SUM(P3:P28)</f>
        <v>22337122.4</v>
      </c>
      <c r="Q29" s="207" t="n">
        <f aca="false">SUM(Q3:Q28)</f>
        <v>105961.264515466</v>
      </c>
      <c r="R29" s="207" t="n">
        <f aca="false">SUM(R3:R28)</f>
        <v>22443083.6645155</v>
      </c>
      <c r="S29" s="208" t="n">
        <f aca="false">SUM(S3:S28)</f>
        <v>1</v>
      </c>
      <c r="T29" s="209" t="n">
        <f aca="false">SUM(T3:T28)</f>
        <v>900000</v>
      </c>
      <c r="U29" s="210" t="n">
        <f aca="false">SUM(U3:U28)</f>
        <v>212471</v>
      </c>
      <c r="V29" s="211" t="n">
        <f aca="false">SUM(V3:V28)</f>
        <v>1</v>
      </c>
      <c r="W29" s="212" t="n">
        <f aca="false">SUM(W3:W28)</f>
        <v>900000</v>
      </c>
      <c r="X29" s="213"/>
      <c r="Y29" s="213"/>
      <c r="Z29" s="213" t="n">
        <f aca="false">SUM(Z3:Z28)</f>
        <v>1</v>
      </c>
      <c r="AA29" s="213"/>
      <c r="AB29" s="213" t="n">
        <f aca="false">SUM(AB3:AB28)</f>
        <v>1</v>
      </c>
      <c r="AC29" s="213"/>
      <c r="AD29" s="213" t="n">
        <f aca="false">SUM(AD3:AD28)</f>
        <v>1</v>
      </c>
      <c r="AE29" s="213"/>
      <c r="AF29" s="213" t="n">
        <f aca="false">SUM(AF3:AF28)</f>
        <v>1</v>
      </c>
      <c r="AG29" s="214" t="n">
        <f aca="false">SUM(AG3:AG28)</f>
        <v>2814</v>
      </c>
      <c r="AH29" s="213" t="n">
        <f aca="false">SUM(AH3:AH28)</f>
        <v>1</v>
      </c>
      <c r="AI29" s="214" t="n">
        <f aca="false">SUM(AI3:AI28)</f>
        <v>1878731</v>
      </c>
      <c r="AJ29" s="213" t="n">
        <f aca="false">SUM(AJ3:AJ28)</f>
        <v>1</v>
      </c>
      <c r="AK29" s="213"/>
      <c r="AL29" s="213" t="n">
        <f aca="false">SUM(AL3:AL28)</f>
        <v>1</v>
      </c>
      <c r="AM29" s="215" t="n">
        <f aca="false">SUM(AM3:AM28)</f>
        <v>900000</v>
      </c>
      <c r="AN29" s="216"/>
      <c r="AO29" s="217"/>
      <c r="AP29" s="218" t="n">
        <f aca="false">SUM(AP3:AP28)</f>
        <v>262.395731409043</v>
      </c>
      <c r="AQ29" s="218" t="n">
        <f aca="false">AP29/$AP$29</f>
        <v>1</v>
      </c>
      <c r="AR29" s="217" t="n">
        <f aca="false">SUM(AR3:AR28)</f>
        <v>900000</v>
      </c>
      <c r="AS29" s="219" t="n">
        <f aca="false">SUM(AS3:AS28)</f>
        <v>25937122.4</v>
      </c>
      <c r="AT29" s="220" t="n">
        <f aca="false">AVERAGE(AT3:AT28)</f>
        <v>0.201669310351711</v>
      </c>
      <c r="AU29" s="1"/>
      <c r="AV29" s="1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</row>
    <row r="30" customFormat="false" ht="15" hidden="false" customHeight="false" outlineLevel="0" collapsed="false">
      <c r="B30" s="77" t="s">
        <v>78</v>
      </c>
      <c r="C30" s="1"/>
      <c r="D30" s="1"/>
      <c r="E30" s="1"/>
      <c r="F30" s="221"/>
      <c r="G30" s="1"/>
      <c r="H30" s="1"/>
      <c r="I30" s="1"/>
      <c r="J30" s="221"/>
      <c r="K30" s="221"/>
      <c r="L30" s="221"/>
      <c r="M30" s="79"/>
      <c r="N30" s="79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8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7"/>
      <c r="AO30" s="7"/>
      <c r="AP30" s="1"/>
      <c r="AQ30" s="1"/>
      <c r="AR30" s="1"/>
      <c r="AS30" s="1"/>
      <c r="AT30" s="1"/>
      <c r="AU30" s="1"/>
      <c r="AV30" s="1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</row>
    <row r="31" customFormat="false" ht="15.65" hidden="false" customHeight="false" outlineLevel="0" collapsed="false">
      <c r="B31" s="53" t="n">
        <f aca="false">Q29</f>
        <v>105961.264515466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83"/>
      <c r="N31" s="83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7"/>
      <c r="AO31" s="7"/>
      <c r="AP31" s="1"/>
      <c r="AQ31" s="1"/>
      <c r="AR31" s="1"/>
      <c r="AS31" s="1"/>
      <c r="AT31" s="1"/>
      <c r="AU31" s="1"/>
      <c r="AV31" s="1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</row>
    <row r="32" customFormat="false" ht="15" hidden="false" customHeight="false" outlineLevel="0" collapsed="false">
      <c r="B32" s="52" t="s">
        <v>227</v>
      </c>
      <c r="C32" s="1"/>
      <c r="D32" s="1"/>
      <c r="E32" s="1"/>
      <c r="F32" s="1"/>
      <c r="G32" s="222"/>
      <c r="H32" s="1"/>
      <c r="I32" s="1"/>
      <c r="J32" s="1"/>
      <c r="K32" s="1"/>
      <c r="L32" s="1"/>
      <c r="M32" s="83"/>
      <c r="N32" s="83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7"/>
      <c r="AO32" s="7"/>
      <c r="AP32" s="1"/>
      <c r="AQ32" s="1"/>
      <c r="AR32" s="1"/>
      <c r="AS32" s="1"/>
      <c r="AT32" s="1"/>
      <c r="AU32" s="1"/>
      <c r="AV32" s="1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</row>
    <row r="33" customFormat="false" ht="15.65" hidden="false" customHeight="false" outlineLevel="0" collapsed="false">
      <c r="B33" s="53" t="n">
        <f aca="false">AS29</f>
        <v>25937122.4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83"/>
      <c r="N33" s="83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7"/>
      <c r="AO33" s="7"/>
      <c r="AP33" s="1"/>
      <c r="AQ33" s="1"/>
      <c r="AR33" s="1"/>
      <c r="AS33" s="1"/>
      <c r="AT33" s="1"/>
      <c r="AU33" s="1"/>
      <c r="AV33" s="1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</row>
    <row r="34" customFormat="false" ht="15" hidden="false" customHeight="false" outlineLevel="0" collapsed="false">
      <c r="B34" s="77" t="s">
        <v>80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79"/>
      <c r="N34" s="79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7"/>
      <c r="AO34" s="7"/>
      <c r="AP34" s="1"/>
      <c r="AQ34" s="1"/>
      <c r="AR34" s="1"/>
      <c r="AS34" s="1"/>
      <c r="AT34" s="1"/>
      <c r="AU34" s="1"/>
      <c r="AV34" s="1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</row>
    <row r="35" customFormat="false" ht="15.65" hidden="false" customHeight="false" outlineLevel="0" collapsed="false">
      <c r="B35" s="89" t="n">
        <f aca="false">AVERAGE(AT3:AT28)</f>
        <v>0.201669310351711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7"/>
      <c r="AO35" s="7"/>
      <c r="AP35" s="1"/>
      <c r="AQ35" s="1"/>
      <c r="AR35" s="1"/>
      <c r="AS35" s="1"/>
      <c r="AT35" s="1"/>
      <c r="AU35" s="1"/>
      <c r="AV35" s="1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</row>
    <row r="36" customFormat="false" ht="15" hidden="false" customHeight="false" outlineLevel="0" collapsed="false">
      <c r="B36" s="52" t="s">
        <v>228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7"/>
      <c r="AO36" s="7"/>
      <c r="AP36" s="1"/>
      <c r="AQ36" s="1"/>
      <c r="AR36" s="1"/>
      <c r="AS36" s="1"/>
      <c r="AT36" s="1"/>
      <c r="AU36" s="1"/>
      <c r="AV36" s="1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</row>
    <row r="37" customFormat="false" ht="15.65" hidden="false" customHeight="false" outlineLevel="0" collapsed="false">
      <c r="B37" s="53" t="n">
        <f aca="false">N29</f>
        <v>21830079.4520116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7"/>
      <c r="AO37" s="7"/>
      <c r="AP37" s="1"/>
      <c r="AQ37" s="1"/>
      <c r="AR37" s="1"/>
      <c r="AS37" s="1"/>
      <c r="AT37" s="1"/>
      <c r="AU37" s="1"/>
      <c r="AV37" s="1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</row>
    <row r="38" customFormat="false" ht="15" hidden="false" customHeight="false" outlineLevel="0" collapsed="false">
      <c r="B38" s="77" t="s">
        <v>229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7"/>
      <c r="AO38" s="7"/>
      <c r="AP38" s="1"/>
      <c r="AQ38" s="1"/>
      <c r="AR38" s="1"/>
      <c r="AS38" s="1"/>
      <c r="AT38" s="1"/>
      <c r="AU38" s="1"/>
      <c r="AV38" s="1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</row>
    <row r="39" customFormat="false" ht="15.65" hidden="false" customHeight="false" outlineLevel="0" collapsed="false">
      <c r="B39" s="89" t="n">
        <f aca="false">B33/B37-1</f>
        <v>0.188136875865103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7"/>
      <c r="AO39" s="7"/>
      <c r="AP39" s="1"/>
      <c r="AQ39" s="1"/>
      <c r="AR39" s="1"/>
      <c r="AS39" s="1"/>
      <c r="AT39" s="1"/>
      <c r="AU39" s="1"/>
      <c r="AV39" s="1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</row>
    <row r="40" customFormat="false" ht="15" hidden="false" customHeight="false" outlineLevel="0" collapsed="false">
      <c r="B40" s="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7"/>
      <c r="AO40" s="7"/>
      <c r="AP40" s="1"/>
      <c r="AQ40" s="1"/>
      <c r="AR40" s="1"/>
      <c r="AS40" s="1"/>
      <c r="AT40" s="1"/>
      <c r="AU40" s="1"/>
      <c r="AV40" s="1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</row>
    <row r="41" customFormat="false" ht="15" hidden="false" customHeight="false" outlineLevel="0" collapsed="false">
      <c r="B41" s="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7"/>
      <c r="AO41" s="7"/>
      <c r="AP41" s="1"/>
      <c r="AQ41" s="1"/>
      <c r="AR41" s="1"/>
      <c r="AS41" s="1"/>
      <c r="AT41" s="1"/>
      <c r="AU41" s="1"/>
      <c r="AV41" s="1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</row>
    <row r="42" customFormat="false" ht="15" hidden="false" customHeight="false" outlineLevel="0" collapsed="false">
      <c r="B42" s="6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7"/>
      <c r="AO42" s="7"/>
      <c r="AP42" s="1"/>
      <c r="AQ42" s="1"/>
      <c r="AR42" s="1"/>
      <c r="AS42" s="1"/>
      <c r="AT42" s="1"/>
      <c r="AU42" s="1"/>
      <c r="AV42" s="1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</row>
    <row r="43" customFormat="false" ht="15" hidden="false" customHeight="false" outlineLevel="0" collapsed="false">
      <c r="B43" s="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7"/>
      <c r="AO43" s="7"/>
      <c r="AP43" s="1"/>
      <c r="AQ43" s="1"/>
      <c r="AR43" s="1"/>
      <c r="AS43" s="1"/>
      <c r="AT43" s="1"/>
      <c r="AU43" s="1"/>
      <c r="AV43" s="1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</row>
    <row r="44" customFormat="false" ht="15" hidden="false" customHeight="false" outlineLevel="0" collapsed="false">
      <c r="B44" s="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7"/>
      <c r="AO44" s="7"/>
      <c r="AP44" s="1"/>
      <c r="AQ44" s="1"/>
      <c r="AR44" s="1"/>
      <c r="AS44" s="1"/>
      <c r="AT44" s="1"/>
      <c r="AU44" s="1"/>
      <c r="AV44" s="1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</row>
    <row r="45" customFormat="false" ht="15" hidden="false" customHeight="false" outlineLevel="0" collapsed="false">
      <c r="B45" s="6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7"/>
      <c r="AO45" s="7"/>
      <c r="AP45" s="1"/>
      <c r="AQ45" s="1"/>
      <c r="AR45" s="1"/>
      <c r="AS45" s="1"/>
      <c r="AT45" s="1"/>
      <c r="AU45" s="1"/>
      <c r="AV45" s="1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59"/>
    </row>
    <row r="46" customFormat="false" ht="15" hidden="false" customHeight="false" outlineLevel="0" collapsed="false">
      <c r="B46" s="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7"/>
      <c r="AO46" s="7"/>
      <c r="AP46" s="1"/>
      <c r="AQ46" s="1"/>
      <c r="AR46" s="1"/>
      <c r="AS46" s="1"/>
      <c r="AT46" s="1"/>
      <c r="AU46" s="1"/>
      <c r="AV46" s="1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</row>
    <row r="47" customFormat="false" ht="15" hidden="false" customHeight="false" outlineLevel="0" collapsed="false">
      <c r="B47" s="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7"/>
      <c r="AO47" s="7"/>
      <c r="AP47" s="1"/>
      <c r="AQ47" s="1"/>
      <c r="AR47" s="1"/>
      <c r="AS47" s="1"/>
      <c r="AT47" s="1"/>
      <c r="AU47" s="1"/>
      <c r="AV47" s="1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59"/>
    </row>
    <row r="48" customFormat="false" ht="15" hidden="false" customHeight="false" outlineLevel="0" collapsed="false">
      <c r="B48" s="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7"/>
      <c r="AO48" s="7"/>
      <c r="AP48" s="1"/>
      <c r="AQ48" s="1"/>
      <c r="AR48" s="1"/>
      <c r="AS48" s="1"/>
      <c r="AT48" s="1"/>
      <c r="AU48" s="1"/>
      <c r="AV48" s="1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59"/>
    </row>
    <row r="49" customFormat="false" ht="15" hidden="false" customHeight="false" outlineLevel="0" collapsed="false">
      <c r="B49" s="6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7"/>
      <c r="AO49" s="7"/>
      <c r="AP49" s="1"/>
      <c r="AQ49" s="1"/>
      <c r="AR49" s="1"/>
      <c r="AS49" s="1"/>
      <c r="AT49" s="1"/>
      <c r="AU49" s="1"/>
      <c r="AV49" s="1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</row>
    <row r="50" customFormat="false" ht="15" hidden="false" customHeight="false" outlineLevel="0" collapsed="false">
      <c r="B50" s="6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7"/>
      <c r="AO50" s="7"/>
      <c r="AP50" s="1"/>
      <c r="AQ50" s="1"/>
      <c r="AR50" s="1"/>
      <c r="AS50" s="1"/>
      <c r="AT50" s="1"/>
      <c r="AU50" s="1"/>
      <c r="AV50" s="1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</row>
    <row r="51" customFormat="false" ht="15" hidden="false" customHeight="false" outlineLevel="0" collapsed="false">
      <c r="B51" s="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7"/>
      <c r="AO51" s="7"/>
      <c r="AP51" s="1"/>
      <c r="AQ51" s="1"/>
      <c r="AR51" s="1"/>
      <c r="AS51" s="1"/>
      <c r="AT51" s="1"/>
      <c r="AU51" s="1"/>
      <c r="AV51" s="1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</row>
    <row r="52" customFormat="false" ht="15" hidden="false" customHeight="false" outlineLevel="0" collapsed="false">
      <c r="B52" s="6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7"/>
      <c r="AO52" s="7"/>
      <c r="AP52" s="1"/>
      <c r="AQ52" s="1"/>
      <c r="AR52" s="1"/>
      <c r="AS52" s="1"/>
      <c r="AT52" s="1"/>
      <c r="AU52" s="1"/>
      <c r="AV52" s="1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</row>
    <row r="53" customFormat="false" ht="15" hidden="false" customHeight="false" outlineLevel="0" collapsed="false">
      <c r="B53" s="6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7"/>
      <c r="AO53" s="7"/>
      <c r="AP53" s="1"/>
      <c r="AQ53" s="1"/>
      <c r="AR53" s="1"/>
      <c r="AS53" s="1"/>
      <c r="AT53" s="1"/>
      <c r="AU53" s="1"/>
      <c r="AV53" s="1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</row>
    <row r="54" customFormat="false" ht="15" hidden="false" customHeight="false" outlineLevel="0" collapsed="false">
      <c r="B54" s="6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7"/>
      <c r="AO54" s="7"/>
      <c r="AP54" s="1"/>
      <c r="AQ54" s="1"/>
      <c r="AR54" s="1"/>
      <c r="AS54" s="1"/>
      <c r="AT54" s="1"/>
      <c r="AU54" s="1"/>
      <c r="AV54" s="1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</row>
    <row r="55" customFormat="false" ht="15" hidden="false" customHeight="false" outlineLevel="0" collapsed="false">
      <c r="B55" s="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7"/>
      <c r="AO55" s="7"/>
      <c r="AP55" s="1"/>
      <c r="AQ55" s="1"/>
      <c r="AR55" s="1"/>
      <c r="AS55" s="1"/>
      <c r="AT55" s="1"/>
      <c r="AU55" s="1"/>
      <c r="AV55" s="1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9"/>
      <c r="BI55" s="159"/>
      <c r="BJ55" s="159"/>
      <c r="BK55" s="159"/>
      <c r="BL55" s="159"/>
      <c r="BM55" s="159"/>
    </row>
    <row r="56" customFormat="false" ht="15" hidden="false" customHeight="false" outlineLevel="0" collapsed="false">
      <c r="B56" s="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7"/>
      <c r="AO56" s="7"/>
      <c r="AP56" s="1"/>
      <c r="AQ56" s="1"/>
      <c r="AR56" s="1"/>
      <c r="AS56" s="1"/>
      <c r="AT56" s="1"/>
      <c r="AU56" s="1"/>
      <c r="AV56" s="1"/>
      <c r="AW56" s="159"/>
      <c r="AX56" s="159"/>
      <c r="AY56" s="159"/>
      <c r="AZ56" s="159"/>
      <c r="BA56" s="159"/>
      <c r="BB56" s="159"/>
      <c r="BC56" s="159"/>
      <c r="BD56" s="159"/>
      <c r="BE56" s="159"/>
      <c r="BF56" s="159"/>
      <c r="BG56" s="159"/>
      <c r="BH56" s="159"/>
      <c r="BI56" s="159"/>
      <c r="BJ56" s="159"/>
      <c r="BK56" s="159"/>
      <c r="BL56" s="159"/>
      <c r="BM56" s="159"/>
    </row>
    <row r="57" customFormat="false" ht="15" hidden="false" customHeight="false" outlineLevel="0" collapsed="false">
      <c r="B57" s="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7"/>
      <c r="AO57" s="7"/>
      <c r="AP57" s="1"/>
      <c r="AQ57" s="1"/>
      <c r="AR57" s="1"/>
      <c r="AS57" s="1"/>
      <c r="AT57" s="1"/>
      <c r="AU57" s="1"/>
      <c r="AV57" s="1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</row>
    <row r="58" customFormat="false" ht="15" hidden="false" customHeight="false" outlineLevel="0" collapsed="false">
      <c r="B58" s="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7"/>
      <c r="AO58" s="7"/>
      <c r="AP58" s="1"/>
      <c r="AQ58" s="1"/>
      <c r="AR58" s="1"/>
      <c r="AS58" s="1"/>
      <c r="AT58" s="1"/>
      <c r="AU58" s="1"/>
      <c r="AV58" s="1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9"/>
      <c r="BI58" s="159"/>
      <c r="BJ58" s="159"/>
      <c r="BK58" s="159"/>
      <c r="BL58" s="159"/>
      <c r="BM58" s="159"/>
    </row>
    <row r="59" customFormat="false" ht="15" hidden="false" customHeight="false" outlineLevel="0" collapsed="false">
      <c r="B59" s="6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7"/>
      <c r="AO59" s="7"/>
      <c r="AP59" s="1"/>
      <c r="AQ59" s="1"/>
      <c r="AR59" s="1"/>
      <c r="AS59" s="1"/>
      <c r="AT59" s="1"/>
      <c r="AU59" s="1"/>
      <c r="AV59" s="1"/>
      <c r="AW59" s="159"/>
      <c r="AX59" s="159"/>
      <c r="AY59" s="159"/>
      <c r="AZ59" s="159"/>
      <c r="BA59" s="159"/>
      <c r="BB59" s="159"/>
      <c r="BC59" s="159"/>
      <c r="BD59" s="159"/>
      <c r="BE59" s="159"/>
      <c r="BF59" s="159"/>
      <c r="BG59" s="159"/>
      <c r="BH59" s="159"/>
      <c r="BI59" s="159"/>
      <c r="BJ59" s="159"/>
      <c r="BK59" s="159"/>
      <c r="BL59" s="159"/>
      <c r="BM59" s="159"/>
    </row>
    <row r="60" customFormat="false" ht="15" hidden="false" customHeight="false" outlineLevel="0" collapsed="false">
      <c r="B60" s="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7"/>
      <c r="AO60" s="7"/>
      <c r="AP60" s="1"/>
      <c r="AQ60" s="1"/>
      <c r="AR60" s="1"/>
      <c r="AS60" s="1"/>
      <c r="AT60" s="1"/>
      <c r="AU60" s="1"/>
      <c r="AV60" s="1"/>
      <c r="AW60" s="159"/>
      <c r="AX60" s="159"/>
      <c r="AY60" s="159"/>
      <c r="AZ60" s="159"/>
      <c r="BA60" s="159"/>
      <c r="BB60" s="159"/>
      <c r="BC60" s="159"/>
      <c r="BD60" s="159"/>
      <c r="BE60" s="159"/>
      <c r="BF60" s="159"/>
      <c r="BG60" s="159"/>
      <c r="BH60" s="159"/>
      <c r="BI60" s="159"/>
      <c r="BJ60" s="159"/>
      <c r="BK60" s="159"/>
      <c r="BL60" s="159"/>
      <c r="BM60" s="159"/>
    </row>
    <row r="61" customFormat="false" ht="15" hidden="false" customHeight="false" outlineLevel="0" collapsed="false">
      <c r="B61" s="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7"/>
      <c r="AO61" s="7"/>
      <c r="AP61" s="1"/>
      <c r="AQ61" s="1"/>
      <c r="AR61" s="1"/>
      <c r="AS61" s="1"/>
      <c r="AT61" s="1"/>
      <c r="AU61" s="1"/>
      <c r="AV61" s="1"/>
      <c r="AW61" s="159"/>
      <c r="AX61" s="159"/>
      <c r="AY61" s="159"/>
      <c r="AZ61" s="159"/>
      <c r="BA61" s="159"/>
      <c r="BB61" s="159"/>
      <c r="BC61" s="159"/>
      <c r="BD61" s="159"/>
      <c r="BE61" s="159"/>
      <c r="BF61" s="159"/>
      <c r="BG61" s="159"/>
      <c r="BH61" s="159"/>
      <c r="BI61" s="159"/>
      <c r="BJ61" s="159"/>
      <c r="BK61" s="159"/>
      <c r="BL61" s="159"/>
      <c r="BM61" s="159"/>
    </row>
    <row r="62" customFormat="false" ht="15" hidden="false" customHeight="false" outlineLevel="0" collapsed="false">
      <c r="B62" s="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7"/>
      <c r="AO62" s="7"/>
      <c r="AP62" s="1"/>
      <c r="AQ62" s="1"/>
      <c r="AR62" s="1"/>
      <c r="AS62" s="1"/>
      <c r="AT62" s="1"/>
      <c r="AU62" s="1"/>
      <c r="AV62" s="1"/>
      <c r="AW62" s="159"/>
      <c r="AX62" s="159"/>
      <c r="AY62" s="159"/>
      <c r="AZ62" s="159"/>
      <c r="BA62" s="159"/>
      <c r="BB62" s="159"/>
      <c r="BC62" s="159"/>
      <c r="BD62" s="159"/>
      <c r="BE62" s="159"/>
      <c r="BF62" s="159"/>
      <c r="BG62" s="159"/>
      <c r="BH62" s="159"/>
      <c r="BI62" s="159"/>
      <c r="BJ62" s="159"/>
      <c r="BK62" s="159"/>
      <c r="BL62" s="159"/>
      <c r="BM62" s="159"/>
    </row>
    <row r="63" customFormat="false" ht="15" hidden="false" customHeight="false" outlineLevel="0" collapsed="false">
      <c r="B63" s="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7"/>
      <c r="AO63" s="7"/>
      <c r="AP63" s="1"/>
      <c r="AQ63" s="1"/>
      <c r="AR63" s="1"/>
      <c r="AS63" s="1"/>
      <c r="AT63" s="1"/>
      <c r="AU63" s="1"/>
      <c r="AV63" s="1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59"/>
    </row>
    <row r="64" customFormat="false" ht="15" hidden="false" customHeight="false" outlineLevel="0" collapsed="false">
      <c r="B64" s="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7"/>
      <c r="AO64" s="7"/>
      <c r="AP64" s="1"/>
      <c r="AQ64" s="1"/>
      <c r="AR64" s="1"/>
      <c r="AS64" s="1"/>
      <c r="AT64" s="1"/>
      <c r="AU64" s="1"/>
      <c r="AV64" s="1"/>
      <c r="AW64" s="159"/>
      <c r="AX64" s="159"/>
      <c r="AY64" s="159"/>
      <c r="AZ64" s="159"/>
      <c r="BA64" s="159"/>
      <c r="BB64" s="159"/>
      <c r="BC64" s="159"/>
      <c r="BD64" s="159"/>
      <c r="BE64" s="159"/>
      <c r="BF64" s="159"/>
      <c r="BG64" s="159"/>
      <c r="BH64" s="159"/>
      <c r="BI64" s="159"/>
      <c r="BJ64" s="159"/>
      <c r="BK64" s="159"/>
      <c r="BL64" s="159"/>
      <c r="BM64" s="159"/>
    </row>
    <row r="65" customFormat="false" ht="15" hidden="false" customHeight="false" outlineLevel="0" collapsed="false">
      <c r="B65" s="6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7"/>
      <c r="AO65" s="7"/>
      <c r="AP65" s="1"/>
      <c r="AQ65" s="1"/>
      <c r="AR65" s="1"/>
      <c r="AS65" s="1"/>
      <c r="AT65" s="1"/>
      <c r="AU65" s="1"/>
      <c r="AV65" s="1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59"/>
    </row>
    <row r="66" customFormat="false" ht="15" hidden="false" customHeight="false" outlineLevel="0" collapsed="false">
      <c r="B66" s="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7"/>
      <c r="AO66" s="7"/>
      <c r="AP66" s="1"/>
      <c r="AQ66" s="1"/>
      <c r="AR66" s="1"/>
      <c r="AS66" s="1"/>
      <c r="AT66" s="1"/>
      <c r="AU66" s="1"/>
      <c r="AV66" s="1"/>
      <c r="AW66" s="159"/>
      <c r="AX66" s="159"/>
      <c r="AY66" s="159"/>
      <c r="AZ66" s="159"/>
      <c r="BA66" s="159"/>
      <c r="BB66" s="159"/>
      <c r="BC66" s="159"/>
      <c r="BD66" s="159"/>
      <c r="BE66" s="159"/>
      <c r="BF66" s="159"/>
      <c r="BG66" s="159"/>
      <c r="BH66" s="159"/>
      <c r="BI66" s="159"/>
      <c r="BJ66" s="159"/>
      <c r="BK66" s="159"/>
      <c r="BL66" s="159"/>
      <c r="BM66" s="159"/>
    </row>
    <row r="67" customFormat="false" ht="15" hidden="false" customHeight="false" outlineLevel="0" collapsed="false">
      <c r="B67" s="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7"/>
      <c r="AO67" s="7"/>
      <c r="AP67" s="1"/>
      <c r="AQ67" s="1"/>
      <c r="AR67" s="1"/>
      <c r="AS67" s="1"/>
      <c r="AT67" s="1"/>
      <c r="AU67" s="1"/>
      <c r="AV67" s="1"/>
      <c r="AW67" s="159"/>
      <c r="AX67" s="159"/>
      <c r="AY67" s="159"/>
      <c r="AZ67" s="159"/>
      <c r="BA67" s="159"/>
      <c r="BB67" s="159"/>
      <c r="BC67" s="159"/>
      <c r="BD67" s="159"/>
      <c r="BE67" s="159"/>
      <c r="BF67" s="159"/>
      <c r="BG67" s="159"/>
      <c r="BH67" s="159"/>
      <c r="BI67" s="159"/>
      <c r="BJ67" s="159"/>
      <c r="BK67" s="159"/>
      <c r="BL67" s="159"/>
      <c r="BM67" s="159"/>
    </row>
    <row r="68" customFormat="false" ht="15" hidden="false" customHeight="false" outlineLevel="0" collapsed="false">
      <c r="B68" s="6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7"/>
      <c r="AO68" s="7"/>
      <c r="AP68" s="1"/>
      <c r="AQ68" s="1"/>
      <c r="AR68" s="1"/>
      <c r="AS68" s="1"/>
      <c r="AT68" s="1"/>
      <c r="AU68" s="1"/>
      <c r="AV68" s="1"/>
      <c r="AW68" s="159"/>
      <c r="AX68" s="159"/>
      <c r="AY68" s="159"/>
      <c r="AZ68" s="159"/>
      <c r="BA68" s="159"/>
      <c r="BB68" s="159"/>
      <c r="BC68" s="159"/>
      <c r="BD68" s="159"/>
      <c r="BE68" s="159"/>
      <c r="BF68" s="159"/>
      <c r="BG68" s="159"/>
      <c r="BH68" s="159"/>
      <c r="BI68" s="159"/>
      <c r="BJ68" s="159"/>
      <c r="BK68" s="159"/>
      <c r="BL68" s="159"/>
      <c r="BM68" s="159"/>
    </row>
    <row r="69" customFormat="false" ht="15" hidden="false" customHeight="false" outlineLevel="0" collapsed="false">
      <c r="B69" s="6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7"/>
      <c r="AO69" s="7"/>
      <c r="AP69" s="1"/>
      <c r="AQ69" s="1"/>
      <c r="AR69" s="1"/>
      <c r="AS69" s="1"/>
      <c r="AT69" s="1"/>
      <c r="AU69" s="1"/>
      <c r="AV69" s="1"/>
      <c r="AW69" s="159"/>
      <c r="AX69" s="159"/>
      <c r="AY69" s="159"/>
      <c r="AZ69" s="159"/>
      <c r="BA69" s="159"/>
      <c r="BB69" s="159"/>
      <c r="BC69" s="159"/>
      <c r="BD69" s="159"/>
      <c r="BE69" s="159"/>
      <c r="BF69" s="159"/>
      <c r="BG69" s="159"/>
      <c r="BH69" s="159"/>
      <c r="BI69" s="159"/>
      <c r="BJ69" s="159"/>
      <c r="BK69" s="159"/>
      <c r="BL69" s="159"/>
      <c r="BM69" s="159"/>
    </row>
    <row r="70" customFormat="false" ht="15" hidden="false" customHeight="false" outlineLevel="0" collapsed="false">
      <c r="B70" s="6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7"/>
      <c r="AO70" s="7"/>
      <c r="AP70" s="1"/>
      <c r="AQ70" s="1"/>
      <c r="AR70" s="1"/>
      <c r="AS70" s="1"/>
      <c r="AT70" s="1"/>
      <c r="AU70" s="1"/>
      <c r="AV70" s="1"/>
      <c r="AW70" s="159"/>
      <c r="AX70" s="159"/>
      <c r="AY70" s="159"/>
      <c r="AZ70" s="159"/>
      <c r="BA70" s="159"/>
      <c r="BB70" s="159"/>
      <c r="BC70" s="159"/>
      <c r="BD70" s="159"/>
      <c r="BE70" s="159"/>
      <c r="BF70" s="159"/>
      <c r="BG70" s="159"/>
      <c r="BH70" s="159"/>
      <c r="BI70" s="159"/>
      <c r="BJ70" s="159"/>
      <c r="BK70" s="159"/>
      <c r="BL70" s="159"/>
      <c r="BM70" s="159"/>
    </row>
    <row r="71" customFormat="false" ht="15" hidden="false" customHeight="false" outlineLevel="0" collapsed="false">
      <c r="B71" s="6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7"/>
      <c r="AO71" s="7"/>
      <c r="AP71" s="1"/>
      <c r="AQ71" s="1"/>
      <c r="AR71" s="1"/>
      <c r="AS71" s="1"/>
      <c r="AT71" s="1"/>
      <c r="AU71" s="1"/>
      <c r="AV71" s="1"/>
      <c r="AW71" s="159"/>
      <c r="AX71" s="159"/>
      <c r="AY71" s="159"/>
      <c r="AZ71" s="159"/>
      <c r="BA71" s="159"/>
      <c r="BB71" s="159"/>
      <c r="BC71" s="159"/>
      <c r="BD71" s="159"/>
      <c r="BE71" s="159"/>
      <c r="BF71" s="159"/>
      <c r="BG71" s="159"/>
      <c r="BH71" s="159"/>
      <c r="BI71" s="159"/>
      <c r="BJ71" s="159"/>
      <c r="BK71" s="159"/>
      <c r="BL71" s="159"/>
      <c r="BM71" s="159"/>
    </row>
    <row r="72" customFormat="false" ht="15" hidden="false" customHeight="false" outlineLevel="0" collapsed="false">
      <c r="B72" s="6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7"/>
      <c r="AO72" s="7"/>
      <c r="AP72" s="1"/>
      <c r="AQ72" s="1"/>
      <c r="AR72" s="1"/>
      <c r="AS72" s="1"/>
      <c r="AT72" s="1"/>
      <c r="AU72" s="1"/>
      <c r="AV72" s="1"/>
      <c r="AW72" s="159"/>
      <c r="AX72" s="159"/>
      <c r="AY72" s="159"/>
      <c r="AZ72" s="159"/>
      <c r="BA72" s="159"/>
      <c r="BB72" s="159"/>
      <c r="BC72" s="159"/>
      <c r="BD72" s="159"/>
      <c r="BE72" s="159"/>
      <c r="BF72" s="159"/>
      <c r="BG72" s="159"/>
      <c r="BH72" s="159"/>
      <c r="BI72" s="159"/>
      <c r="BJ72" s="159"/>
      <c r="BK72" s="159"/>
      <c r="BL72" s="159"/>
      <c r="BM72" s="159"/>
    </row>
    <row r="73" customFormat="false" ht="15" hidden="false" customHeight="false" outlineLevel="0" collapsed="false">
      <c r="B73" s="6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7"/>
      <c r="AO73" s="7"/>
      <c r="AP73" s="1"/>
      <c r="AQ73" s="1"/>
      <c r="AR73" s="1"/>
      <c r="AS73" s="1"/>
      <c r="AT73" s="1"/>
      <c r="AU73" s="1"/>
      <c r="AV73" s="1"/>
      <c r="AW73" s="159"/>
      <c r="AX73" s="159"/>
      <c r="AY73" s="159"/>
      <c r="AZ73" s="159"/>
      <c r="BA73" s="159"/>
      <c r="BB73" s="159"/>
      <c r="BC73" s="159"/>
      <c r="BD73" s="159"/>
      <c r="BE73" s="159"/>
      <c r="BF73" s="159"/>
      <c r="BG73" s="159"/>
      <c r="BH73" s="159"/>
      <c r="BI73" s="159"/>
      <c r="BJ73" s="159"/>
      <c r="BK73" s="159"/>
      <c r="BL73" s="159"/>
      <c r="BM73" s="159"/>
    </row>
    <row r="74" customFormat="false" ht="15" hidden="false" customHeight="false" outlineLevel="0" collapsed="false">
      <c r="B74" s="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7"/>
      <c r="AO74" s="7"/>
      <c r="AP74" s="1"/>
      <c r="AQ74" s="1"/>
      <c r="AR74" s="1"/>
      <c r="AS74" s="1"/>
      <c r="AT74" s="1"/>
      <c r="AU74" s="1"/>
      <c r="AV74" s="1"/>
      <c r="AW74" s="159"/>
      <c r="AX74" s="159"/>
      <c r="AY74" s="159"/>
      <c r="AZ74" s="159"/>
      <c r="BA74" s="159"/>
      <c r="BB74" s="159"/>
      <c r="BC74" s="159"/>
      <c r="BD74" s="159"/>
      <c r="BE74" s="159"/>
      <c r="BF74" s="159"/>
      <c r="BG74" s="159"/>
      <c r="BH74" s="159"/>
      <c r="BI74" s="159"/>
      <c r="BJ74" s="159"/>
      <c r="BK74" s="159"/>
      <c r="BL74" s="159"/>
      <c r="BM74" s="159"/>
    </row>
    <row r="75" customFormat="false" ht="15" hidden="false" customHeight="false" outlineLevel="0" collapsed="false">
      <c r="B75" s="6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7"/>
      <c r="AO75" s="7"/>
      <c r="AP75" s="1"/>
      <c r="AQ75" s="1"/>
      <c r="AR75" s="1"/>
      <c r="AS75" s="1"/>
      <c r="AT75" s="1"/>
      <c r="AU75" s="1"/>
      <c r="AV75" s="1"/>
      <c r="AW75" s="159"/>
      <c r="AX75" s="159"/>
      <c r="AY75" s="159"/>
      <c r="AZ75" s="159"/>
      <c r="BA75" s="159"/>
      <c r="BB75" s="159"/>
      <c r="BC75" s="159"/>
      <c r="BD75" s="159"/>
      <c r="BE75" s="159"/>
      <c r="BF75" s="159"/>
      <c r="BG75" s="159"/>
      <c r="BH75" s="159"/>
      <c r="BI75" s="159"/>
      <c r="BJ75" s="159"/>
      <c r="BK75" s="159"/>
      <c r="BL75" s="159"/>
      <c r="BM75" s="159"/>
    </row>
    <row r="76" customFormat="false" ht="15" hidden="false" customHeight="false" outlineLevel="0" collapsed="false">
      <c r="B76" s="6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7"/>
      <c r="AO76" s="7"/>
      <c r="AP76" s="1"/>
      <c r="AQ76" s="1"/>
      <c r="AR76" s="1"/>
      <c r="AS76" s="1"/>
      <c r="AT76" s="1"/>
      <c r="AU76" s="1"/>
      <c r="AV76" s="1"/>
      <c r="AW76" s="159"/>
      <c r="AX76" s="159"/>
      <c r="AY76" s="159"/>
      <c r="AZ76" s="159"/>
      <c r="BA76" s="159"/>
      <c r="BB76" s="159"/>
      <c r="BC76" s="159"/>
      <c r="BD76" s="159"/>
      <c r="BE76" s="159"/>
      <c r="BF76" s="159"/>
      <c r="BG76" s="159"/>
      <c r="BH76" s="159"/>
      <c r="BI76" s="159"/>
      <c r="BJ76" s="159"/>
      <c r="BK76" s="159"/>
      <c r="BL76" s="159"/>
      <c r="BM76" s="159"/>
    </row>
    <row r="77" customFormat="false" ht="15" hidden="false" customHeight="false" outlineLevel="0" collapsed="false">
      <c r="B77" s="6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7"/>
      <c r="AO77" s="7"/>
      <c r="AP77" s="1"/>
      <c r="AQ77" s="1"/>
      <c r="AR77" s="1"/>
      <c r="AS77" s="1"/>
      <c r="AT77" s="1"/>
      <c r="AU77" s="1"/>
      <c r="AV77" s="1"/>
      <c r="AW77" s="159"/>
      <c r="AX77" s="159"/>
      <c r="AY77" s="159"/>
      <c r="AZ77" s="159"/>
      <c r="BA77" s="159"/>
      <c r="BB77" s="159"/>
      <c r="BC77" s="159"/>
      <c r="BD77" s="159"/>
      <c r="BE77" s="159"/>
      <c r="BF77" s="159"/>
      <c r="BG77" s="159"/>
      <c r="BH77" s="159"/>
      <c r="BI77" s="159"/>
      <c r="BJ77" s="159"/>
      <c r="BK77" s="159"/>
      <c r="BL77" s="159"/>
      <c r="BM77" s="159"/>
    </row>
    <row r="78" customFormat="false" ht="15" hidden="false" customHeight="false" outlineLevel="0" collapsed="false">
      <c r="B78" s="6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7"/>
      <c r="AO78" s="7"/>
      <c r="AP78" s="1"/>
      <c r="AQ78" s="1"/>
      <c r="AR78" s="1"/>
      <c r="AS78" s="1"/>
      <c r="AT78" s="1"/>
      <c r="AU78" s="1"/>
      <c r="AV78" s="1"/>
      <c r="AW78" s="159"/>
      <c r="AX78" s="159"/>
      <c r="AY78" s="159"/>
      <c r="AZ78" s="159"/>
      <c r="BA78" s="159"/>
      <c r="BB78" s="159"/>
      <c r="BC78" s="159"/>
      <c r="BD78" s="159"/>
      <c r="BE78" s="159"/>
      <c r="BF78" s="159"/>
      <c r="BG78" s="159"/>
      <c r="BH78" s="159"/>
      <c r="BI78" s="159"/>
      <c r="BJ78" s="159"/>
      <c r="BK78" s="159"/>
      <c r="BL78" s="159"/>
      <c r="BM78" s="159"/>
    </row>
    <row r="79" customFormat="false" ht="15" hidden="false" customHeight="false" outlineLevel="0" collapsed="false">
      <c r="B79" s="6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7"/>
      <c r="AO79" s="7"/>
      <c r="AP79" s="1"/>
      <c r="AQ79" s="1"/>
      <c r="AR79" s="1"/>
      <c r="AS79" s="1"/>
      <c r="AT79" s="1"/>
      <c r="AU79" s="1"/>
      <c r="AV79" s="1"/>
      <c r="AW79" s="159"/>
      <c r="AX79" s="159"/>
      <c r="AY79" s="159"/>
      <c r="AZ79" s="159"/>
      <c r="BA79" s="159"/>
      <c r="BB79" s="159"/>
      <c r="BC79" s="159"/>
      <c r="BD79" s="159"/>
      <c r="BE79" s="159"/>
      <c r="BF79" s="159"/>
      <c r="BG79" s="159"/>
      <c r="BH79" s="159"/>
      <c r="BI79" s="159"/>
      <c r="BJ79" s="159"/>
      <c r="BK79" s="159"/>
      <c r="BL79" s="159"/>
      <c r="BM79" s="159"/>
    </row>
    <row r="80" customFormat="false" ht="15" hidden="false" customHeight="false" outlineLevel="0" collapsed="false">
      <c r="B80" s="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7"/>
      <c r="AO80" s="7"/>
      <c r="AP80" s="1"/>
      <c r="AQ80" s="1"/>
      <c r="AR80" s="1"/>
      <c r="AS80" s="1"/>
      <c r="AT80" s="1"/>
      <c r="AU80" s="1"/>
      <c r="AV80" s="1"/>
      <c r="AW80" s="159"/>
      <c r="AX80" s="159"/>
      <c r="AY80" s="159"/>
      <c r="AZ80" s="159"/>
      <c r="BA80" s="159"/>
      <c r="BB80" s="159"/>
      <c r="BC80" s="159"/>
      <c r="BD80" s="159"/>
      <c r="BE80" s="159"/>
      <c r="BF80" s="159"/>
      <c r="BG80" s="159"/>
      <c r="BH80" s="159"/>
      <c r="BI80" s="159"/>
      <c r="BJ80" s="159"/>
      <c r="BK80" s="159"/>
      <c r="BL80" s="159"/>
      <c r="BM80" s="159"/>
    </row>
    <row r="81" customFormat="false" ht="15" hidden="false" customHeight="false" outlineLevel="0" collapsed="false">
      <c r="B81" s="6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7"/>
      <c r="AO81" s="7"/>
      <c r="AP81" s="1"/>
      <c r="AQ81" s="1"/>
      <c r="AR81" s="1"/>
      <c r="AS81" s="1"/>
      <c r="AT81" s="1"/>
      <c r="AU81" s="1"/>
      <c r="AV81" s="1"/>
      <c r="AW81" s="159"/>
      <c r="AX81" s="159"/>
      <c r="AY81" s="159"/>
      <c r="AZ81" s="159"/>
      <c r="BA81" s="159"/>
      <c r="BB81" s="159"/>
      <c r="BC81" s="159"/>
      <c r="BD81" s="159"/>
      <c r="BE81" s="159"/>
      <c r="BF81" s="159"/>
      <c r="BG81" s="159"/>
      <c r="BH81" s="159"/>
      <c r="BI81" s="159"/>
      <c r="BJ81" s="159"/>
      <c r="BK81" s="159"/>
      <c r="BL81" s="159"/>
      <c r="BM81" s="159"/>
    </row>
    <row r="82" customFormat="false" ht="15" hidden="false" customHeight="false" outlineLevel="0" collapsed="false">
      <c r="B82" s="6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7"/>
      <c r="AO82" s="7"/>
      <c r="AP82" s="1"/>
      <c r="AQ82" s="1"/>
      <c r="AR82" s="1"/>
      <c r="AS82" s="1"/>
      <c r="AT82" s="1"/>
      <c r="AU82" s="1"/>
      <c r="AV82" s="1"/>
      <c r="AW82" s="159"/>
      <c r="AX82" s="159"/>
      <c r="AY82" s="159"/>
      <c r="AZ82" s="159"/>
      <c r="BA82" s="159"/>
      <c r="BB82" s="159"/>
      <c r="BC82" s="159"/>
      <c r="BD82" s="159"/>
      <c r="BE82" s="159"/>
      <c r="BF82" s="159"/>
      <c r="BG82" s="159"/>
      <c r="BH82" s="159"/>
      <c r="BI82" s="159"/>
      <c r="BJ82" s="159"/>
      <c r="BK82" s="159"/>
      <c r="BL82" s="159"/>
      <c r="BM82" s="159"/>
    </row>
    <row r="83" customFormat="false" ht="15" hidden="false" customHeight="false" outlineLevel="0" collapsed="false">
      <c r="B83" s="6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7"/>
      <c r="AO83" s="7"/>
      <c r="AP83" s="1"/>
      <c r="AQ83" s="1"/>
      <c r="AR83" s="1"/>
      <c r="AS83" s="1"/>
      <c r="AT83" s="1"/>
      <c r="AU83" s="1"/>
      <c r="AV83" s="1"/>
      <c r="AW83" s="159"/>
      <c r="AX83" s="159"/>
      <c r="AY83" s="159"/>
      <c r="AZ83" s="159"/>
      <c r="BA83" s="159"/>
      <c r="BB83" s="159"/>
      <c r="BC83" s="159"/>
      <c r="BD83" s="159"/>
      <c r="BE83" s="159"/>
      <c r="BF83" s="159"/>
      <c r="BG83" s="159"/>
      <c r="BH83" s="159"/>
      <c r="BI83" s="159"/>
      <c r="BJ83" s="159"/>
      <c r="BK83" s="159"/>
      <c r="BL83" s="159"/>
      <c r="BM83" s="159"/>
    </row>
    <row r="84" customFormat="false" ht="15" hidden="false" customHeight="false" outlineLevel="0" collapsed="false">
      <c r="B84" s="6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7"/>
      <c r="AO84" s="7"/>
      <c r="AP84" s="1"/>
      <c r="AQ84" s="1"/>
      <c r="AR84" s="1"/>
      <c r="AS84" s="1"/>
      <c r="AT84" s="1"/>
      <c r="AU84" s="1"/>
      <c r="AV84" s="1"/>
      <c r="AW84" s="159"/>
      <c r="AX84" s="159"/>
      <c r="AY84" s="159"/>
      <c r="AZ84" s="159"/>
      <c r="BA84" s="159"/>
      <c r="BB84" s="159"/>
      <c r="BC84" s="159"/>
      <c r="BD84" s="159"/>
      <c r="BE84" s="159"/>
      <c r="BF84" s="159"/>
      <c r="BG84" s="159"/>
      <c r="BH84" s="159"/>
      <c r="BI84" s="159"/>
      <c r="BJ84" s="159"/>
      <c r="BK84" s="159"/>
      <c r="BL84" s="159"/>
      <c r="BM84" s="159"/>
    </row>
    <row r="85" customFormat="false" ht="15" hidden="false" customHeight="false" outlineLevel="0" collapsed="false">
      <c r="B85" s="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7"/>
      <c r="AO85" s="7"/>
      <c r="AP85" s="1"/>
      <c r="AQ85" s="1"/>
      <c r="AR85" s="1"/>
      <c r="AS85" s="1"/>
      <c r="AT85" s="1"/>
      <c r="AU85" s="1"/>
      <c r="AV85" s="1"/>
      <c r="AW85" s="159"/>
      <c r="AX85" s="159"/>
      <c r="AY85" s="159"/>
      <c r="AZ85" s="159"/>
      <c r="BA85" s="159"/>
      <c r="BB85" s="159"/>
      <c r="BC85" s="159"/>
      <c r="BD85" s="159"/>
      <c r="BE85" s="159"/>
      <c r="BF85" s="159"/>
      <c r="BG85" s="159"/>
      <c r="BH85" s="159"/>
      <c r="BI85" s="159"/>
      <c r="BJ85" s="159"/>
      <c r="BK85" s="159"/>
      <c r="BL85" s="159"/>
      <c r="BM85" s="159"/>
    </row>
    <row r="86" customFormat="false" ht="15" hidden="false" customHeight="false" outlineLevel="0" collapsed="false">
      <c r="B86" s="6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7"/>
      <c r="AO86" s="7"/>
      <c r="AP86" s="1"/>
      <c r="AQ86" s="1"/>
      <c r="AR86" s="1"/>
      <c r="AS86" s="1"/>
      <c r="AT86" s="1"/>
      <c r="AU86" s="1"/>
      <c r="AV86" s="1"/>
      <c r="AW86" s="159"/>
      <c r="AX86" s="159"/>
      <c r="AY86" s="159"/>
      <c r="AZ86" s="159"/>
      <c r="BA86" s="159"/>
      <c r="BB86" s="159"/>
      <c r="BC86" s="159"/>
      <c r="BD86" s="159"/>
      <c r="BE86" s="159"/>
      <c r="BF86" s="159"/>
      <c r="BG86" s="159"/>
      <c r="BH86" s="159"/>
      <c r="BI86" s="159"/>
      <c r="BJ86" s="159"/>
      <c r="BK86" s="159"/>
      <c r="BL86" s="159"/>
      <c r="BM86" s="159"/>
    </row>
    <row r="87" customFormat="false" ht="15" hidden="false" customHeight="false" outlineLevel="0" collapsed="false">
      <c r="B87" s="6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7"/>
      <c r="AO87" s="7"/>
      <c r="AP87" s="1"/>
      <c r="AQ87" s="1"/>
      <c r="AR87" s="1"/>
      <c r="AS87" s="1"/>
      <c r="AT87" s="1"/>
      <c r="AU87" s="1"/>
      <c r="AV87" s="1"/>
      <c r="AW87" s="159"/>
      <c r="AX87" s="159"/>
      <c r="AY87" s="159"/>
      <c r="AZ87" s="159"/>
      <c r="BA87" s="159"/>
      <c r="BB87" s="159"/>
      <c r="BC87" s="159"/>
      <c r="BD87" s="159"/>
      <c r="BE87" s="159"/>
      <c r="BF87" s="159"/>
      <c r="BG87" s="159"/>
      <c r="BH87" s="159"/>
      <c r="BI87" s="159"/>
      <c r="BJ87" s="159"/>
      <c r="BK87" s="159"/>
      <c r="BL87" s="159"/>
      <c r="BM87" s="159"/>
    </row>
    <row r="88" customFormat="false" ht="15" hidden="false" customHeight="false" outlineLevel="0" collapsed="false">
      <c r="B88" s="6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7"/>
      <c r="AO88" s="7"/>
      <c r="AP88" s="1"/>
      <c r="AQ88" s="1"/>
      <c r="AR88" s="1"/>
      <c r="AS88" s="1"/>
      <c r="AT88" s="1"/>
      <c r="AU88" s="1"/>
      <c r="AV88" s="1"/>
      <c r="AW88" s="159"/>
      <c r="AX88" s="159"/>
      <c r="AY88" s="159"/>
      <c r="AZ88" s="159"/>
      <c r="BA88" s="159"/>
      <c r="BB88" s="159"/>
      <c r="BC88" s="159"/>
      <c r="BD88" s="159"/>
      <c r="BE88" s="159"/>
      <c r="BF88" s="159"/>
      <c r="BG88" s="159"/>
      <c r="BH88" s="159"/>
      <c r="BI88" s="159"/>
      <c r="BJ88" s="159"/>
      <c r="BK88" s="159"/>
      <c r="BL88" s="159"/>
      <c r="BM88" s="159"/>
    </row>
    <row r="89" customFormat="false" ht="15" hidden="false" customHeight="false" outlineLevel="0" collapsed="false">
      <c r="B89" s="6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7"/>
      <c r="AO89" s="7"/>
      <c r="AP89" s="1"/>
      <c r="AQ89" s="1"/>
      <c r="AR89" s="1"/>
      <c r="AS89" s="1"/>
      <c r="AT89" s="1"/>
      <c r="AU89" s="1"/>
      <c r="AV89" s="1"/>
      <c r="AW89" s="159"/>
      <c r="AX89" s="159"/>
      <c r="AY89" s="159"/>
      <c r="AZ89" s="159"/>
      <c r="BA89" s="159"/>
      <c r="BB89" s="159"/>
      <c r="BC89" s="159"/>
      <c r="BD89" s="159"/>
      <c r="BE89" s="159"/>
      <c r="BF89" s="159"/>
      <c r="BG89" s="159"/>
      <c r="BH89" s="159"/>
      <c r="BI89" s="159"/>
      <c r="BJ89" s="159"/>
      <c r="BK89" s="159"/>
      <c r="BL89" s="159"/>
      <c r="BM89" s="159"/>
    </row>
    <row r="90" customFormat="false" ht="15" hidden="false" customHeight="false" outlineLevel="0" collapsed="false">
      <c r="B90" s="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7"/>
      <c r="AO90" s="7"/>
      <c r="AP90" s="1"/>
      <c r="AQ90" s="1"/>
      <c r="AR90" s="1"/>
      <c r="AS90" s="1"/>
      <c r="AT90" s="1"/>
      <c r="AU90" s="1"/>
      <c r="AV90" s="1"/>
      <c r="AW90" s="159"/>
      <c r="AX90" s="159"/>
      <c r="AY90" s="159"/>
      <c r="AZ90" s="159"/>
      <c r="BA90" s="159"/>
      <c r="BB90" s="159"/>
      <c r="BC90" s="159"/>
      <c r="BD90" s="159"/>
      <c r="BE90" s="159"/>
      <c r="BF90" s="159"/>
      <c r="BG90" s="159"/>
      <c r="BH90" s="159"/>
      <c r="BI90" s="159"/>
      <c r="BJ90" s="159"/>
      <c r="BK90" s="159"/>
      <c r="BL90" s="159"/>
      <c r="BM90" s="159"/>
    </row>
    <row r="91" customFormat="false" ht="15" hidden="false" customHeight="false" outlineLevel="0" collapsed="false">
      <c r="B91" s="6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7"/>
      <c r="AO91" s="7"/>
      <c r="AP91" s="1"/>
      <c r="AQ91" s="1"/>
      <c r="AR91" s="1"/>
      <c r="AS91" s="1"/>
      <c r="AT91" s="1"/>
      <c r="AU91" s="1"/>
      <c r="AV91" s="1"/>
      <c r="AW91" s="159"/>
      <c r="AX91" s="159"/>
      <c r="AY91" s="159"/>
      <c r="AZ91" s="159"/>
      <c r="BA91" s="159"/>
      <c r="BB91" s="159"/>
      <c r="BC91" s="159"/>
      <c r="BD91" s="159"/>
      <c r="BE91" s="159"/>
      <c r="BF91" s="159"/>
      <c r="BG91" s="159"/>
      <c r="BH91" s="159"/>
      <c r="BI91" s="159"/>
      <c r="BJ91" s="159"/>
      <c r="BK91" s="159"/>
      <c r="BL91" s="159"/>
      <c r="BM91" s="159"/>
    </row>
    <row r="92" customFormat="false" ht="15" hidden="false" customHeight="false" outlineLevel="0" collapsed="false">
      <c r="B92" s="6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7"/>
      <c r="AO92" s="7"/>
      <c r="AP92" s="1"/>
      <c r="AQ92" s="1"/>
      <c r="AR92" s="1"/>
      <c r="AS92" s="1"/>
      <c r="AT92" s="1"/>
      <c r="AU92" s="1"/>
      <c r="AV92" s="1"/>
      <c r="AW92" s="159"/>
      <c r="AX92" s="159"/>
      <c r="AY92" s="159"/>
      <c r="AZ92" s="159"/>
      <c r="BA92" s="159"/>
      <c r="BB92" s="159"/>
      <c r="BC92" s="159"/>
      <c r="BD92" s="159"/>
      <c r="BE92" s="159"/>
      <c r="BF92" s="159"/>
      <c r="BG92" s="159"/>
      <c r="BH92" s="159"/>
      <c r="BI92" s="159"/>
      <c r="BJ92" s="159"/>
      <c r="BK92" s="159"/>
      <c r="BL92" s="159"/>
      <c r="BM92" s="159"/>
    </row>
    <row r="93" customFormat="false" ht="15" hidden="false" customHeight="false" outlineLevel="0" collapsed="false">
      <c r="B93" s="6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7"/>
      <c r="AO93" s="7"/>
      <c r="AP93" s="1"/>
      <c r="AQ93" s="1"/>
      <c r="AR93" s="1"/>
      <c r="AS93" s="1"/>
      <c r="AT93" s="1"/>
      <c r="AU93" s="1"/>
      <c r="AV93" s="1"/>
      <c r="AW93" s="159"/>
      <c r="AX93" s="159"/>
      <c r="AY93" s="159"/>
      <c r="AZ93" s="159"/>
      <c r="BA93" s="159"/>
      <c r="BB93" s="159"/>
      <c r="BC93" s="159"/>
      <c r="BD93" s="159"/>
      <c r="BE93" s="159"/>
      <c r="BF93" s="159"/>
      <c r="BG93" s="159"/>
      <c r="BH93" s="159"/>
      <c r="BI93" s="159"/>
      <c r="BJ93" s="159"/>
      <c r="BK93" s="159"/>
      <c r="BL93" s="159"/>
      <c r="BM93" s="159"/>
    </row>
    <row r="94" customFormat="false" ht="15" hidden="false" customHeight="false" outlineLevel="0" collapsed="false">
      <c r="B94" s="6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7"/>
      <c r="AO94" s="7"/>
      <c r="AP94" s="1"/>
      <c r="AQ94" s="1"/>
      <c r="AR94" s="1"/>
      <c r="AS94" s="1"/>
      <c r="AT94" s="1"/>
      <c r="AU94" s="1"/>
      <c r="AV94" s="1"/>
      <c r="AW94" s="159"/>
      <c r="AX94" s="159"/>
      <c r="AY94" s="159"/>
      <c r="AZ94" s="159"/>
      <c r="BA94" s="159"/>
      <c r="BB94" s="159"/>
      <c r="BC94" s="159"/>
      <c r="BD94" s="159"/>
      <c r="BE94" s="159"/>
      <c r="BF94" s="159"/>
      <c r="BG94" s="159"/>
      <c r="BH94" s="159"/>
      <c r="BI94" s="159"/>
      <c r="BJ94" s="159"/>
      <c r="BK94" s="159"/>
      <c r="BL94" s="159"/>
      <c r="BM94" s="159"/>
    </row>
    <row r="95" customFormat="false" ht="15" hidden="false" customHeight="false" outlineLevel="0" collapsed="false">
      <c r="B95" s="6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7"/>
      <c r="AO95" s="7"/>
      <c r="AP95" s="1"/>
      <c r="AQ95" s="1"/>
      <c r="AR95" s="1"/>
      <c r="AS95" s="1"/>
      <c r="AT95" s="1"/>
      <c r="AU95" s="1"/>
      <c r="AV95" s="1"/>
      <c r="AW95" s="159"/>
      <c r="AX95" s="159"/>
      <c r="AY95" s="159"/>
      <c r="AZ95" s="159"/>
      <c r="BA95" s="159"/>
      <c r="BB95" s="159"/>
      <c r="BC95" s="159"/>
      <c r="BD95" s="159"/>
      <c r="BE95" s="159"/>
      <c r="BF95" s="159"/>
      <c r="BG95" s="159"/>
      <c r="BH95" s="159"/>
      <c r="BI95" s="159"/>
      <c r="BJ95" s="159"/>
      <c r="BK95" s="159"/>
      <c r="BL95" s="159"/>
      <c r="BM95" s="159"/>
    </row>
    <row r="96" customFormat="false" ht="15" hidden="false" customHeight="false" outlineLevel="0" collapsed="false">
      <c r="B96" s="6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7"/>
      <c r="AO96" s="7"/>
      <c r="AP96" s="1"/>
      <c r="AQ96" s="1"/>
      <c r="AR96" s="1"/>
      <c r="AS96" s="1"/>
      <c r="AT96" s="1"/>
      <c r="AU96" s="1"/>
      <c r="AV96" s="1"/>
      <c r="AW96" s="159"/>
      <c r="AX96" s="159"/>
      <c r="AY96" s="159"/>
      <c r="AZ96" s="159"/>
      <c r="BA96" s="159"/>
      <c r="BB96" s="159"/>
      <c r="BC96" s="159"/>
      <c r="BD96" s="159"/>
      <c r="BE96" s="159"/>
      <c r="BF96" s="159"/>
      <c r="BG96" s="159"/>
      <c r="BH96" s="159"/>
      <c r="BI96" s="159"/>
      <c r="BJ96" s="159"/>
      <c r="BK96" s="159"/>
      <c r="BL96" s="159"/>
      <c r="BM96" s="159"/>
    </row>
    <row r="97" customFormat="false" ht="15" hidden="false" customHeight="false" outlineLevel="0" collapsed="false">
      <c r="B97" s="6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7"/>
      <c r="AO97" s="7"/>
      <c r="AP97" s="1"/>
      <c r="AQ97" s="1"/>
      <c r="AR97" s="1"/>
      <c r="AS97" s="1"/>
      <c r="AT97" s="1"/>
      <c r="AU97" s="1"/>
      <c r="AV97" s="1"/>
      <c r="AW97" s="159"/>
      <c r="AX97" s="159"/>
      <c r="AY97" s="159"/>
      <c r="AZ97" s="159"/>
      <c r="BA97" s="159"/>
      <c r="BB97" s="159"/>
      <c r="BC97" s="159"/>
      <c r="BD97" s="159"/>
      <c r="BE97" s="159"/>
      <c r="BF97" s="159"/>
      <c r="BG97" s="159"/>
      <c r="BH97" s="159"/>
      <c r="BI97" s="159"/>
      <c r="BJ97" s="159"/>
      <c r="BK97" s="159"/>
      <c r="BL97" s="159"/>
      <c r="BM97" s="159"/>
    </row>
    <row r="98" customFormat="false" ht="15" hidden="false" customHeight="false" outlineLevel="0" collapsed="false">
      <c r="B98" s="6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7"/>
      <c r="AO98" s="7"/>
      <c r="AP98" s="1"/>
      <c r="AQ98" s="1"/>
      <c r="AR98" s="1"/>
      <c r="AS98" s="1"/>
      <c r="AT98" s="1"/>
      <c r="AU98" s="1"/>
      <c r="AV98" s="1"/>
      <c r="AW98" s="159"/>
      <c r="AX98" s="159"/>
      <c r="AY98" s="159"/>
      <c r="AZ98" s="159"/>
      <c r="BA98" s="159"/>
      <c r="BB98" s="159"/>
      <c r="BC98" s="159"/>
      <c r="BD98" s="159"/>
      <c r="BE98" s="159"/>
      <c r="BF98" s="159"/>
      <c r="BG98" s="159"/>
      <c r="BH98" s="159"/>
      <c r="BI98" s="159"/>
      <c r="BJ98" s="159"/>
      <c r="BK98" s="159"/>
      <c r="BL98" s="159"/>
      <c r="BM98" s="159"/>
    </row>
    <row r="99" customFormat="false" ht="15" hidden="false" customHeight="false" outlineLevel="0" collapsed="false">
      <c r="B99" s="6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7"/>
      <c r="AO99" s="7"/>
      <c r="AP99" s="1"/>
      <c r="AQ99" s="1"/>
      <c r="AR99" s="1"/>
      <c r="AS99" s="1"/>
      <c r="AT99" s="1"/>
      <c r="AU99" s="1"/>
      <c r="AV99" s="1"/>
      <c r="AW99" s="159"/>
      <c r="AX99" s="159"/>
      <c r="AY99" s="159"/>
      <c r="AZ99" s="159"/>
      <c r="BA99" s="159"/>
      <c r="BB99" s="159"/>
      <c r="BC99" s="159"/>
      <c r="BD99" s="159"/>
      <c r="BE99" s="159"/>
      <c r="BF99" s="159"/>
      <c r="BG99" s="159"/>
      <c r="BH99" s="159"/>
      <c r="BI99" s="159"/>
      <c r="BJ99" s="159"/>
      <c r="BK99" s="159"/>
      <c r="BL99" s="159"/>
      <c r="BM99" s="159"/>
    </row>
    <row r="100" customFormat="false" ht="15" hidden="false" customHeight="false" outlineLevel="0" collapsed="false">
      <c r="B100" s="6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7"/>
      <c r="AO100" s="7"/>
      <c r="AP100" s="1"/>
      <c r="AQ100" s="1"/>
      <c r="AR100" s="1"/>
      <c r="AS100" s="1"/>
      <c r="AT100" s="1"/>
      <c r="AU100" s="1"/>
      <c r="AV100" s="1"/>
      <c r="AW100" s="159"/>
      <c r="AX100" s="159"/>
      <c r="AY100" s="159"/>
      <c r="AZ100" s="159"/>
      <c r="BA100" s="159"/>
      <c r="BB100" s="159"/>
      <c r="BC100" s="159"/>
      <c r="BD100" s="159"/>
      <c r="BE100" s="159"/>
      <c r="BF100" s="159"/>
      <c r="BG100" s="159"/>
      <c r="BH100" s="159"/>
      <c r="BI100" s="159"/>
      <c r="BJ100" s="159"/>
      <c r="BK100" s="159"/>
      <c r="BL100" s="159"/>
      <c r="BM100" s="159"/>
    </row>
    <row r="101" customFormat="false" ht="15" hidden="false" customHeight="false" outlineLevel="0" collapsed="false">
      <c r="B101" s="6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7"/>
      <c r="AO101" s="7"/>
      <c r="AP101" s="1"/>
      <c r="AQ101" s="1"/>
      <c r="AR101" s="1"/>
      <c r="AS101" s="1"/>
      <c r="AT101" s="1"/>
      <c r="AU101" s="1"/>
      <c r="AV101" s="1"/>
      <c r="AW101" s="159"/>
      <c r="AX101" s="159"/>
      <c r="AY101" s="159"/>
      <c r="AZ101" s="159"/>
      <c r="BA101" s="159"/>
      <c r="BB101" s="159"/>
      <c r="BC101" s="159"/>
      <c r="BD101" s="159"/>
      <c r="BE101" s="159"/>
      <c r="BF101" s="159"/>
      <c r="BG101" s="159"/>
      <c r="BH101" s="159"/>
      <c r="BI101" s="159"/>
      <c r="BJ101" s="159"/>
      <c r="BK101" s="159"/>
      <c r="BL101" s="159"/>
      <c r="BM101" s="159"/>
    </row>
    <row r="102" customFormat="false" ht="15" hidden="false" customHeight="false" outlineLevel="0" collapsed="false">
      <c r="B102" s="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7"/>
      <c r="AO102" s="7"/>
      <c r="AP102" s="1"/>
      <c r="AQ102" s="1"/>
      <c r="AR102" s="1"/>
      <c r="AS102" s="1"/>
      <c r="AT102" s="1"/>
      <c r="AU102" s="1"/>
      <c r="AV102" s="1"/>
      <c r="AW102" s="159"/>
      <c r="AX102" s="159"/>
      <c r="AY102" s="159"/>
      <c r="AZ102" s="159"/>
      <c r="BA102" s="159"/>
      <c r="BB102" s="159"/>
      <c r="BC102" s="159"/>
      <c r="BD102" s="159"/>
      <c r="BE102" s="159"/>
      <c r="BF102" s="159"/>
      <c r="BG102" s="159"/>
      <c r="BH102" s="159"/>
      <c r="BI102" s="159"/>
      <c r="BJ102" s="159"/>
      <c r="BK102" s="159"/>
      <c r="BL102" s="159"/>
      <c r="BM102" s="159"/>
    </row>
    <row r="103" customFormat="false" ht="15" hidden="false" customHeight="false" outlineLevel="0" collapsed="false">
      <c r="B103" s="6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7"/>
      <c r="AO103" s="7"/>
      <c r="AP103" s="1"/>
      <c r="AQ103" s="1"/>
      <c r="AR103" s="1"/>
      <c r="AS103" s="1"/>
      <c r="AT103" s="1"/>
      <c r="AU103" s="1"/>
      <c r="AV103" s="1"/>
      <c r="AW103" s="159"/>
      <c r="AX103" s="159"/>
      <c r="AY103" s="159"/>
      <c r="AZ103" s="159"/>
      <c r="BA103" s="159"/>
      <c r="BB103" s="159"/>
      <c r="BC103" s="159"/>
      <c r="BD103" s="159"/>
      <c r="BE103" s="159"/>
      <c r="BF103" s="159"/>
      <c r="BG103" s="159"/>
      <c r="BH103" s="159"/>
      <c r="BI103" s="159"/>
      <c r="BJ103" s="159"/>
      <c r="BK103" s="159"/>
      <c r="BL103" s="159"/>
      <c r="BM103" s="159"/>
    </row>
    <row r="104" customFormat="false" ht="15" hidden="false" customHeight="false" outlineLevel="0" collapsed="false">
      <c r="B104" s="6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7"/>
      <c r="AO104" s="7"/>
      <c r="AP104" s="1"/>
      <c r="AQ104" s="1"/>
      <c r="AR104" s="1"/>
      <c r="AS104" s="1"/>
      <c r="AT104" s="1"/>
      <c r="AU104" s="1"/>
      <c r="AV104" s="1"/>
      <c r="AW104" s="159"/>
      <c r="AX104" s="159"/>
      <c r="AY104" s="159"/>
      <c r="AZ104" s="159"/>
      <c r="BA104" s="159"/>
      <c r="BB104" s="159"/>
      <c r="BC104" s="159"/>
      <c r="BD104" s="159"/>
      <c r="BE104" s="159"/>
      <c r="BF104" s="159"/>
      <c r="BG104" s="159"/>
      <c r="BH104" s="159"/>
      <c r="BI104" s="159"/>
      <c r="BJ104" s="159"/>
      <c r="BK104" s="159"/>
      <c r="BL104" s="159"/>
      <c r="BM104" s="159"/>
    </row>
    <row r="105" customFormat="false" ht="15" hidden="false" customHeight="false" outlineLevel="0" collapsed="false">
      <c r="B105" s="6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7"/>
      <c r="AO105" s="7"/>
      <c r="AP105" s="1"/>
      <c r="AQ105" s="1"/>
      <c r="AR105" s="1"/>
      <c r="AS105" s="1"/>
      <c r="AT105" s="1"/>
      <c r="AU105" s="1"/>
      <c r="AV105" s="1"/>
      <c r="AW105" s="159"/>
      <c r="AX105" s="159"/>
      <c r="AY105" s="159"/>
      <c r="AZ105" s="159"/>
      <c r="BA105" s="159"/>
      <c r="BB105" s="159"/>
      <c r="BC105" s="159"/>
      <c r="BD105" s="159"/>
      <c r="BE105" s="159"/>
      <c r="BF105" s="159"/>
      <c r="BG105" s="159"/>
      <c r="BH105" s="159"/>
      <c r="BI105" s="159"/>
      <c r="BJ105" s="159"/>
      <c r="BK105" s="159"/>
      <c r="BL105" s="159"/>
      <c r="BM105" s="159"/>
    </row>
    <row r="106" customFormat="false" ht="15" hidden="false" customHeight="false" outlineLevel="0" collapsed="false">
      <c r="B106" s="6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7"/>
      <c r="AO106" s="7"/>
      <c r="AP106" s="1"/>
      <c r="AQ106" s="1"/>
      <c r="AR106" s="1"/>
      <c r="AS106" s="1"/>
      <c r="AT106" s="1"/>
      <c r="AU106" s="1"/>
      <c r="AV106" s="1"/>
      <c r="AW106" s="159"/>
      <c r="AX106" s="159"/>
      <c r="AY106" s="159"/>
      <c r="AZ106" s="159"/>
      <c r="BA106" s="159"/>
      <c r="BB106" s="159"/>
      <c r="BC106" s="159"/>
      <c r="BD106" s="159"/>
      <c r="BE106" s="159"/>
      <c r="BF106" s="159"/>
      <c r="BG106" s="159"/>
      <c r="BH106" s="159"/>
      <c r="BI106" s="159"/>
      <c r="BJ106" s="159"/>
      <c r="BK106" s="159"/>
      <c r="BL106" s="159"/>
      <c r="BM106" s="159"/>
    </row>
    <row r="107" customFormat="false" ht="15" hidden="false" customHeight="false" outlineLevel="0" collapsed="false">
      <c r="B107" s="6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7"/>
      <c r="AO107" s="7"/>
      <c r="AP107" s="1"/>
      <c r="AQ107" s="1"/>
      <c r="AR107" s="1"/>
      <c r="AS107" s="1"/>
      <c r="AT107" s="1"/>
      <c r="AU107" s="1"/>
      <c r="AV107" s="1"/>
      <c r="AW107" s="159"/>
      <c r="AX107" s="159"/>
      <c r="AY107" s="159"/>
      <c r="AZ107" s="159"/>
      <c r="BA107" s="159"/>
      <c r="BB107" s="159"/>
      <c r="BC107" s="159"/>
      <c r="BD107" s="159"/>
      <c r="BE107" s="159"/>
      <c r="BF107" s="159"/>
      <c r="BG107" s="159"/>
      <c r="BH107" s="159"/>
      <c r="BI107" s="159"/>
      <c r="BJ107" s="159"/>
      <c r="BK107" s="159"/>
      <c r="BL107" s="159"/>
      <c r="BM107" s="159"/>
    </row>
    <row r="108" customFormat="false" ht="15" hidden="false" customHeight="false" outlineLevel="0" collapsed="false">
      <c r="B108" s="6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7"/>
      <c r="AO108" s="7"/>
      <c r="AP108" s="1"/>
      <c r="AQ108" s="1"/>
      <c r="AR108" s="1"/>
      <c r="AS108" s="1"/>
      <c r="AT108" s="1"/>
      <c r="AU108" s="1"/>
      <c r="AV108" s="1"/>
      <c r="AW108" s="159"/>
      <c r="AX108" s="159"/>
      <c r="AY108" s="159"/>
      <c r="AZ108" s="159"/>
      <c r="BA108" s="159"/>
      <c r="BB108" s="159"/>
      <c r="BC108" s="159"/>
      <c r="BD108" s="159"/>
      <c r="BE108" s="159"/>
      <c r="BF108" s="159"/>
      <c r="BG108" s="159"/>
      <c r="BH108" s="159"/>
      <c r="BI108" s="159"/>
      <c r="BJ108" s="159"/>
      <c r="BK108" s="159"/>
      <c r="BL108" s="159"/>
      <c r="BM108" s="159"/>
    </row>
    <row r="109" customFormat="false" ht="15" hidden="false" customHeight="false" outlineLevel="0" collapsed="false">
      <c r="B109" s="6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7"/>
      <c r="AO109" s="7"/>
      <c r="AP109" s="1"/>
      <c r="AQ109" s="1"/>
      <c r="AR109" s="1"/>
      <c r="AS109" s="1"/>
      <c r="AT109" s="1"/>
      <c r="AU109" s="1"/>
      <c r="AV109" s="1"/>
      <c r="AW109" s="159"/>
      <c r="AX109" s="159"/>
      <c r="AY109" s="159"/>
      <c r="AZ109" s="159"/>
      <c r="BA109" s="159"/>
      <c r="BB109" s="159"/>
      <c r="BC109" s="159"/>
      <c r="BD109" s="159"/>
      <c r="BE109" s="159"/>
      <c r="BF109" s="159"/>
      <c r="BG109" s="159"/>
      <c r="BH109" s="159"/>
      <c r="BI109" s="159"/>
      <c r="BJ109" s="159"/>
      <c r="BK109" s="159"/>
      <c r="BL109" s="159"/>
      <c r="BM109" s="159"/>
    </row>
    <row r="110" customFormat="false" ht="15" hidden="false" customHeight="false" outlineLevel="0" collapsed="false">
      <c r="B110" s="6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7"/>
      <c r="AO110" s="7"/>
      <c r="AP110" s="1"/>
      <c r="AQ110" s="1"/>
      <c r="AR110" s="1"/>
      <c r="AS110" s="1"/>
      <c r="AT110" s="1"/>
      <c r="AU110" s="1"/>
      <c r="AV110" s="1"/>
      <c r="AW110" s="159"/>
      <c r="AX110" s="159"/>
      <c r="AY110" s="159"/>
      <c r="AZ110" s="159"/>
      <c r="BA110" s="159"/>
      <c r="BB110" s="159"/>
      <c r="BC110" s="159"/>
      <c r="BD110" s="159"/>
      <c r="BE110" s="159"/>
      <c r="BF110" s="159"/>
      <c r="BG110" s="159"/>
      <c r="BH110" s="159"/>
      <c r="BI110" s="159"/>
      <c r="BJ110" s="159"/>
      <c r="BK110" s="159"/>
      <c r="BL110" s="159"/>
      <c r="BM110" s="159"/>
    </row>
    <row r="111" customFormat="false" ht="15" hidden="false" customHeight="false" outlineLevel="0" collapsed="false">
      <c r="B111" s="6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7"/>
      <c r="AO111" s="7"/>
      <c r="AP111" s="1"/>
      <c r="AQ111" s="1"/>
      <c r="AR111" s="1"/>
      <c r="AS111" s="1"/>
      <c r="AT111" s="1"/>
      <c r="AU111" s="1"/>
      <c r="AV111" s="1"/>
      <c r="AW111" s="159"/>
      <c r="AX111" s="159"/>
      <c r="AY111" s="159"/>
      <c r="AZ111" s="159"/>
      <c r="BA111" s="159"/>
      <c r="BB111" s="159"/>
      <c r="BC111" s="159"/>
      <c r="BD111" s="159"/>
      <c r="BE111" s="159"/>
      <c r="BF111" s="159"/>
      <c r="BG111" s="159"/>
      <c r="BH111" s="159"/>
      <c r="BI111" s="159"/>
      <c r="BJ111" s="159"/>
      <c r="BK111" s="159"/>
      <c r="BL111" s="159"/>
      <c r="BM111" s="159"/>
    </row>
    <row r="112" customFormat="false" ht="15" hidden="false" customHeight="false" outlineLevel="0" collapsed="false">
      <c r="B112" s="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7"/>
      <c r="AO112" s="7"/>
      <c r="AP112" s="1"/>
      <c r="AQ112" s="1"/>
      <c r="AR112" s="1"/>
      <c r="AS112" s="1"/>
      <c r="AT112" s="1"/>
      <c r="AU112" s="1"/>
      <c r="AV112" s="1"/>
      <c r="AW112" s="159"/>
      <c r="AX112" s="159"/>
      <c r="AY112" s="159"/>
      <c r="AZ112" s="159"/>
      <c r="BA112" s="159"/>
      <c r="BB112" s="159"/>
      <c r="BC112" s="159"/>
      <c r="BD112" s="159"/>
      <c r="BE112" s="159"/>
      <c r="BF112" s="159"/>
      <c r="BG112" s="159"/>
      <c r="BH112" s="159"/>
      <c r="BI112" s="159"/>
      <c r="BJ112" s="159"/>
      <c r="BK112" s="159"/>
      <c r="BL112" s="159"/>
      <c r="BM112" s="159"/>
    </row>
    <row r="113" customFormat="false" ht="15" hidden="false" customHeight="false" outlineLevel="0" collapsed="false">
      <c r="B113" s="6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7"/>
      <c r="AO113" s="7"/>
      <c r="AP113" s="1"/>
      <c r="AQ113" s="1"/>
      <c r="AR113" s="1"/>
      <c r="AS113" s="1"/>
      <c r="AT113" s="1"/>
      <c r="AU113" s="1"/>
      <c r="AV113" s="1"/>
      <c r="AW113" s="159"/>
      <c r="AX113" s="159"/>
      <c r="AY113" s="159"/>
      <c r="AZ113" s="159"/>
      <c r="BA113" s="159"/>
      <c r="BB113" s="159"/>
      <c r="BC113" s="159"/>
      <c r="BD113" s="159"/>
      <c r="BE113" s="159"/>
      <c r="BF113" s="159"/>
      <c r="BG113" s="159"/>
      <c r="BH113" s="159"/>
      <c r="BI113" s="159"/>
      <c r="BJ113" s="159"/>
      <c r="BK113" s="159"/>
      <c r="BL113" s="159"/>
      <c r="BM113" s="159"/>
    </row>
    <row r="114" customFormat="false" ht="15" hidden="false" customHeight="false" outlineLevel="0" collapsed="false">
      <c r="B114" s="6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7"/>
      <c r="AO114" s="7"/>
      <c r="AP114" s="1"/>
      <c r="AQ114" s="1"/>
      <c r="AR114" s="1"/>
      <c r="AS114" s="1"/>
      <c r="AT114" s="1"/>
      <c r="AU114" s="1"/>
      <c r="AV114" s="1"/>
      <c r="AW114" s="159"/>
      <c r="AX114" s="159"/>
      <c r="AY114" s="159"/>
      <c r="AZ114" s="159"/>
      <c r="BA114" s="159"/>
      <c r="BB114" s="159"/>
      <c r="BC114" s="159"/>
      <c r="BD114" s="159"/>
      <c r="BE114" s="159"/>
      <c r="BF114" s="159"/>
      <c r="BG114" s="159"/>
      <c r="BH114" s="159"/>
      <c r="BI114" s="159"/>
      <c r="BJ114" s="159"/>
      <c r="BK114" s="159"/>
      <c r="BL114" s="159"/>
      <c r="BM114" s="159"/>
    </row>
    <row r="115" customFormat="false" ht="15" hidden="false" customHeight="false" outlineLevel="0" collapsed="false">
      <c r="B115" s="6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7"/>
      <c r="AO115" s="7"/>
      <c r="AP115" s="1"/>
      <c r="AQ115" s="1"/>
      <c r="AR115" s="1"/>
      <c r="AS115" s="1"/>
      <c r="AT115" s="1"/>
      <c r="AU115" s="1"/>
      <c r="AV115" s="1"/>
      <c r="AW115" s="159"/>
      <c r="AX115" s="159"/>
      <c r="AY115" s="159"/>
      <c r="AZ115" s="159"/>
      <c r="BA115" s="159"/>
      <c r="BB115" s="159"/>
      <c r="BC115" s="159"/>
      <c r="BD115" s="159"/>
      <c r="BE115" s="159"/>
      <c r="BF115" s="159"/>
      <c r="BG115" s="159"/>
      <c r="BH115" s="159"/>
      <c r="BI115" s="159"/>
      <c r="BJ115" s="159"/>
      <c r="BK115" s="159"/>
      <c r="BL115" s="159"/>
      <c r="BM115" s="159"/>
    </row>
    <row r="116" customFormat="false" ht="15" hidden="false" customHeight="false" outlineLevel="0" collapsed="false">
      <c r="B116" s="6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7"/>
      <c r="AO116" s="7"/>
      <c r="AP116" s="1"/>
      <c r="AQ116" s="1"/>
      <c r="AR116" s="1"/>
      <c r="AS116" s="1"/>
      <c r="AT116" s="1"/>
      <c r="AU116" s="1"/>
      <c r="AV116" s="1"/>
      <c r="AW116" s="159"/>
      <c r="AX116" s="159"/>
      <c r="AY116" s="159"/>
      <c r="AZ116" s="159"/>
      <c r="BA116" s="159"/>
      <c r="BB116" s="159"/>
      <c r="BC116" s="159"/>
      <c r="BD116" s="159"/>
      <c r="BE116" s="159"/>
      <c r="BF116" s="159"/>
      <c r="BG116" s="159"/>
      <c r="BH116" s="159"/>
      <c r="BI116" s="159"/>
      <c r="BJ116" s="159"/>
      <c r="BK116" s="159"/>
      <c r="BL116" s="159"/>
      <c r="BM116" s="159"/>
    </row>
    <row r="117" customFormat="false" ht="15" hidden="false" customHeight="false" outlineLevel="0" collapsed="false">
      <c r="B117" s="6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7"/>
      <c r="AO117" s="7"/>
      <c r="AP117" s="1"/>
      <c r="AQ117" s="1"/>
      <c r="AR117" s="1"/>
      <c r="AS117" s="1"/>
      <c r="AT117" s="1"/>
      <c r="AU117" s="1"/>
      <c r="AV117" s="1"/>
      <c r="AW117" s="159"/>
      <c r="AX117" s="159"/>
      <c r="AY117" s="159"/>
      <c r="AZ117" s="159"/>
      <c r="BA117" s="159"/>
      <c r="BB117" s="159"/>
      <c r="BC117" s="159"/>
      <c r="BD117" s="159"/>
      <c r="BE117" s="159"/>
      <c r="BF117" s="159"/>
      <c r="BG117" s="159"/>
      <c r="BH117" s="159"/>
      <c r="BI117" s="159"/>
      <c r="BJ117" s="159"/>
      <c r="BK117" s="159"/>
      <c r="BL117" s="159"/>
      <c r="BM117" s="159"/>
    </row>
    <row r="118" customFormat="false" ht="15" hidden="false" customHeight="false" outlineLevel="0" collapsed="false">
      <c r="B118" s="6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7"/>
      <c r="AO118" s="7"/>
      <c r="AP118" s="1"/>
      <c r="AQ118" s="1"/>
      <c r="AR118" s="1"/>
      <c r="AS118" s="1"/>
      <c r="AT118" s="1"/>
      <c r="AU118" s="1"/>
      <c r="AV118" s="1"/>
      <c r="AW118" s="159"/>
      <c r="AX118" s="159"/>
      <c r="AY118" s="159"/>
      <c r="AZ118" s="159"/>
      <c r="BA118" s="159"/>
      <c r="BB118" s="159"/>
      <c r="BC118" s="159"/>
      <c r="BD118" s="159"/>
      <c r="BE118" s="159"/>
      <c r="BF118" s="159"/>
      <c r="BG118" s="159"/>
      <c r="BH118" s="159"/>
      <c r="BI118" s="159"/>
      <c r="BJ118" s="159"/>
      <c r="BK118" s="159"/>
      <c r="BL118" s="159"/>
      <c r="BM118" s="159"/>
    </row>
    <row r="119" customFormat="false" ht="15" hidden="false" customHeight="false" outlineLevel="0" collapsed="false">
      <c r="B119" s="6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7"/>
      <c r="AO119" s="7"/>
      <c r="AP119" s="1"/>
      <c r="AQ119" s="1"/>
      <c r="AR119" s="1"/>
      <c r="AS119" s="1"/>
      <c r="AT119" s="1"/>
      <c r="AU119" s="1"/>
      <c r="AV119" s="1"/>
      <c r="AW119" s="159"/>
      <c r="AX119" s="159"/>
      <c r="AY119" s="159"/>
      <c r="AZ119" s="159"/>
      <c r="BA119" s="159"/>
      <c r="BB119" s="159"/>
      <c r="BC119" s="159"/>
      <c r="BD119" s="159"/>
      <c r="BE119" s="159"/>
      <c r="BF119" s="159"/>
      <c r="BG119" s="159"/>
      <c r="BH119" s="159"/>
      <c r="BI119" s="159"/>
      <c r="BJ119" s="159"/>
      <c r="BK119" s="159"/>
      <c r="BL119" s="159"/>
      <c r="BM119" s="159"/>
    </row>
    <row r="120" customFormat="false" ht="15" hidden="false" customHeight="false" outlineLevel="0" collapsed="false">
      <c r="B120" s="6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7"/>
      <c r="AO120" s="7"/>
      <c r="AP120" s="1"/>
      <c r="AQ120" s="1"/>
      <c r="AR120" s="1"/>
      <c r="AS120" s="1"/>
      <c r="AT120" s="1"/>
      <c r="AU120" s="1"/>
      <c r="AV120" s="1"/>
      <c r="AW120" s="159"/>
      <c r="AX120" s="159"/>
      <c r="AY120" s="159"/>
      <c r="AZ120" s="159"/>
      <c r="BA120" s="159"/>
      <c r="BB120" s="159"/>
      <c r="BC120" s="159"/>
      <c r="BD120" s="159"/>
      <c r="BE120" s="159"/>
      <c r="BF120" s="159"/>
      <c r="BG120" s="159"/>
      <c r="BH120" s="159"/>
      <c r="BI120" s="159"/>
      <c r="BJ120" s="159"/>
      <c r="BK120" s="159"/>
      <c r="BL120" s="159"/>
      <c r="BM120" s="159"/>
    </row>
    <row r="121" customFormat="false" ht="15" hidden="false" customHeight="false" outlineLevel="0" collapsed="false">
      <c r="B121" s="6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7"/>
      <c r="AO121" s="7"/>
      <c r="AP121" s="1"/>
      <c r="AQ121" s="1"/>
      <c r="AR121" s="1"/>
      <c r="AS121" s="1"/>
      <c r="AT121" s="1"/>
      <c r="AU121" s="1"/>
      <c r="AV121" s="1"/>
      <c r="AW121" s="159"/>
      <c r="AX121" s="159"/>
      <c r="AY121" s="159"/>
      <c r="AZ121" s="159"/>
      <c r="BA121" s="159"/>
      <c r="BB121" s="159"/>
      <c r="BC121" s="159"/>
      <c r="BD121" s="159"/>
      <c r="BE121" s="159"/>
      <c r="BF121" s="159"/>
      <c r="BG121" s="159"/>
      <c r="BH121" s="159"/>
      <c r="BI121" s="159"/>
      <c r="BJ121" s="159"/>
      <c r="BK121" s="159"/>
      <c r="BL121" s="159"/>
      <c r="BM121" s="159"/>
    </row>
    <row r="122" customFormat="false" ht="15" hidden="false" customHeight="false" outlineLevel="0" collapsed="false">
      <c r="B122" s="6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7"/>
      <c r="AO122" s="7"/>
      <c r="AP122" s="1"/>
      <c r="AQ122" s="1"/>
      <c r="AR122" s="1"/>
      <c r="AS122" s="1"/>
      <c r="AT122" s="1"/>
      <c r="AU122" s="1"/>
      <c r="AV122" s="1"/>
      <c r="AW122" s="159"/>
      <c r="AX122" s="159"/>
      <c r="AY122" s="159"/>
      <c r="AZ122" s="159"/>
      <c r="BA122" s="159"/>
      <c r="BB122" s="159"/>
      <c r="BC122" s="159"/>
      <c r="BD122" s="159"/>
      <c r="BE122" s="159"/>
      <c r="BF122" s="159"/>
      <c r="BG122" s="159"/>
      <c r="BH122" s="159"/>
      <c r="BI122" s="159"/>
      <c r="BJ122" s="159"/>
      <c r="BK122" s="159"/>
      <c r="BL122" s="159"/>
      <c r="BM122" s="159"/>
    </row>
    <row r="123" customFormat="false" ht="15" hidden="false" customHeight="false" outlineLevel="0" collapsed="false">
      <c r="B123" s="6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7"/>
      <c r="AO123" s="7"/>
      <c r="AP123" s="1"/>
      <c r="AQ123" s="1"/>
      <c r="AR123" s="1"/>
      <c r="AS123" s="1"/>
      <c r="AT123" s="1"/>
      <c r="AU123" s="1"/>
      <c r="AV123" s="1"/>
      <c r="AW123" s="159"/>
      <c r="AX123" s="159"/>
      <c r="AY123" s="159"/>
      <c r="AZ123" s="159"/>
      <c r="BA123" s="159"/>
      <c r="BB123" s="159"/>
      <c r="BC123" s="159"/>
      <c r="BD123" s="159"/>
      <c r="BE123" s="159"/>
      <c r="BF123" s="159"/>
      <c r="BG123" s="159"/>
      <c r="BH123" s="159"/>
      <c r="BI123" s="159"/>
      <c r="BJ123" s="159"/>
      <c r="BK123" s="159"/>
      <c r="BL123" s="159"/>
      <c r="BM123" s="159"/>
    </row>
    <row r="124" customFormat="false" ht="15" hidden="false" customHeight="false" outlineLevel="0" collapsed="false">
      <c r="B124" s="6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7"/>
      <c r="AO124" s="7"/>
      <c r="AP124" s="1"/>
      <c r="AQ124" s="1"/>
      <c r="AR124" s="1"/>
      <c r="AS124" s="1"/>
      <c r="AT124" s="1"/>
      <c r="AU124" s="1"/>
      <c r="AV124" s="1"/>
      <c r="AW124" s="159"/>
      <c r="AX124" s="159"/>
      <c r="AY124" s="159"/>
      <c r="AZ124" s="159"/>
      <c r="BA124" s="159"/>
      <c r="BB124" s="159"/>
      <c r="BC124" s="159"/>
      <c r="BD124" s="159"/>
      <c r="BE124" s="159"/>
      <c r="BF124" s="159"/>
      <c r="BG124" s="159"/>
      <c r="BH124" s="159"/>
      <c r="BI124" s="159"/>
      <c r="BJ124" s="159"/>
      <c r="BK124" s="159"/>
      <c r="BL124" s="159"/>
      <c r="BM124" s="159"/>
    </row>
    <row r="125" customFormat="false" ht="15" hidden="false" customHeight="false" outlineLevel="0" collapsed="false">
      <c r="B125" s="6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7"/>
      <c r="AO125" s="7"/>
      <c r="AP125" s="1"/>
      <c r="AQ125" s="1"/>
      <c r="AR125" s="1"/>
      <c r="AS125" s="1"/>
      <c r="AT125" s="1"/>
      <c r="AU125" s="1"/>
      <c r="AV125" s="1"/>
      <c r="AW125" s="159"/>
      <c r="AX125" s="159"/>
      <c r="AY125" s="159"/>
      <c r="AZ125" s="159"/>
      <c r="BA125" s="159"/>
      <c r="BB125" s="159"/>
      <c r="BC125" s="159"/>
      <c r="BD125" s="159"/>
      <c r="BE125" s="159"/>
      <c r="BF125" s="159"/>
      <c r="BG125" s="159"/>
      <c r="BH125" s="159"/>
      <c r="BI125" s="159"/>
      <c r="BJ125" s="159"/>
      <c r="BK125" s="159"/>
      <c r="BL125" s="159"/>
      <c r="BM125" s="159"/>
    </row>
    <row r="126" customFormat="false" ht="15" hidden="false" customHeight="false" outlineLevel="0" collapsed="false">
      <c r="B126" s="6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7"/>
      <c r="AO126" s="7"/>
      <c r="AP126" s="1"/>
      <c r="AQ126" s="1"/>
      <c r="AR126" s="1"/>
      <c r="AS126" s="1"/>
      <c r="AT126" s="1"/>
      <c r="AU126" s="1"/>
      <c r="AV126" s="1"/>
      <c r="AW126" s="159"/>
      <c r="AX126" s="159"/>
      <c r="AY126" s="159"/>
      <c r="AZ126" s="159"/>
      <c r="BA126" s="159"/>
      <c r="BB126" s="159"/>
      <c r="BC126" s="159"/>
      <c r="BD126" s="159"/>
      <c r="BE126" s="159"/>
      <c r="BF126" s="159"/>
      <c r="BG126" s="159"/>
      <c r="BH126" s="159"/>
      <c r="BI126" s="159"/>
      <c r="BJ126" s="159"/>
      <c r="BK126" s="159"/>
      <c r="BL126" s="159"/>
      <c r="BM126" s="159"/>
    </row>
    <row r="127" customFormat="false" ht="15" hidden="false" customHeight="false" outlineLevel="0" collapsed="false">
      <c r="B127" s="6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7"/>
      <c r="AO127" s="7"/>
      <c r="AP127" s="1"/>
      <c r="AQ127" s="1"/>
      <c r="AR127" s="1"/>
      <c r="AS127" s="1"/>
      <c r="AT127" s="1"/>
      <c r="AU127" s="1"/>
      <c r="AV127" s="1"/>
      <c r="AW127" s="159"/>
      <c r="AX127" s="159"/>
      <c r="AY127" s="159"/>
      <c r="AZ127" s="159"/>
      <c r="BA127" s="159"/>
      <c r="BB127" s="159"/>
      <c r="BC127" s="159"/>
      <c r="BD127" s="159"/>
      <c r="BE127" s="159"/>
      <c r="BF127" s="159"/>
      <c r="BG127" s="159"/>
      <c r="BH127" s="159"/>
      <c r="BI127" s="159"/>
      <c r="BJ127" s="159"/>
      <c r="BK127" s="159"/>
      <c r="BL127" s="159"/>
      <c r="BM127" s="159"/>
    </row>
    <row r="128" customFormat="false" ht="15" hidden="false" customHeight="false" outlineLevel="0" collapsed="false">
      <c r="B128" s="6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7"/>
      <c r="AO128" s="7"/>
      <c r="AP128" s="1"/>
      <c r="AQ128" s="1"/>
      <c r="AR128" s="1"/>
      <c r="AS128" s="1"/>
      <c r="AT128" s="1"/>
      <c r="AU128" s="1"/>
      <c r="AV128" s="1"/>
      <c r="AW128" s="159"/>
      <c r="AX128" s="159"/>
      <c r="AY128" s="159"/>
      <c r="AZ128" s="159"/>
      <c r="BA128" s="159"/>
      <c r="BB128" s="159"/>
      <c r="BC128" s="159"/>
      <c r="BD128" s="159"/>
      <c r="BE128" s="159"/>
      <c r="BF128" s="159"/>
      <c r="BG128" s="159"/>
      <c r="BH128" s="159"/>
      <c r="BI128" s="159"/>
      <c r="BJ128" s="159"/>
      <c r="BK128" s="159"/>
      <c r="BL128" s="159"/>
      <c r="BM128" s="159"/>
    </row>
    <row r="129" customFormat="false" ht="15" hidden="false" customHeight="false" outlineLevel="0" collapsed="false">
      <c r="B129" s="6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7"/>
      <c r="AO129" s="7"/>
      <c r="AP129" s="1"/>
      <c r="AQ129" s="1"/>
      <c r="AR129" s="1"/>
      <c r="AS129" s="1"/>
      <c r="AT129" s="1"/>
      <c r="AU129" s="1"/>
      <c r="AV129" s="1"/>
      <c r="AW129" s="159"/>
      <c r="AX129" s="159"/>
      <c r="AY129" s="159"/>
      <c r="AZ129" s="159"/>
      <c r="BA129" s="159"/>
      <c r="BB129" s="159"/>
      <c r="BC129" s="159"/>
      <c r="BD129" s="159"/>
      <c r="BE129" s="159"/>
      <c r="BF129" s="159"/>
      <c r="BG129" s="159"/>
      <c r="BH129" s="159"/>
      <c r="BI129" s="159"/>
      <c r="BJ129" s="159"/>
      <c r="BK129" s="159"/>
      <c r="BL129" s="159"/>
      <c r="BM129" s="159"/>
    </row>
    <row r="130" customFormat="false" ht="15" hidden="false" customHeight="false" outlineLevel="0" collapsed="false">
      <c r="B130" s="6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7"/>
      <c r="AO130" s="7"/>
      <c r="AP130" s="1"/>
      <c r="AQ130" s="1"/>
      <c r="AR130" s="1"/>
      <c r="AS130" s="1"/>
      <c r="AT130" s="1"/>
      <c r="AU130" s="1"/>
      <c r="AV130" s="1"/>
      <c r="AW130" s="159"/>
      <c r="AX130" s="159"/>
      <c r="AY130" s="159"/>
      <c r="AZ130" s="159"/>
      <c r="BA130" s="159"/>
      <c r="BB130" s="159"/>
      <c r="BC130" s="159"/>
      <c r="BD130" s="159"/>
      <c r="BE130" s="159"/>
      <c r="BF130" s="159"/>
      <c r="BG130" s="159"/>
      <c r="BH130" s="159"/>
      <c r="BI130" s="159"/>
      <c r="BJ130" s="159"/>
      <c r="BK130" s="159"/>
      <c r="BL130" s="159"/>
      <c r="BM130" s="159"/>
    </row>
    <row r="131" customFormat="false" ht="15" hidden="false" customHeight="false" outlineLevel="0" collapsed="false">
      <c r="B131" s="6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7"/>
      <c r="AO131" s="7"/>
      <c r="AP131" s="1"/>
      <c r="AQ131" s="1"/>
      <c r="AR131" s="1"/>
      <c r="AS131" s="1"/>
      <c r="AT131" s="1"/>
      <c r="AU131" s="1"/>
      <c r="AV131" s="1"/>
      <c r="AW131" s="159"/>
      <c r="AX131" s="159"/>
      <c r="AY131" s="159"/>
      <c r="AZ131" s="159"/>
      <c r="BA131" s="159"/>
      <c r="BB131" s="159"/>
      <c r="BC131" s="159"/>
      <c r="BD131" s="159"/>
      <c r="BE131" s="159"/>
      <c r="BF131" s="159"/>
      <c r="BG131" s="159"/>
      <c r="BH131" s="159"/>
      <c r="BI131" s="159"/>
      <c r="BJ131" s="159"/>
      <c r="BK131" s="159"/>
      <c r="BL131" s="159"/>
      <c r="BM131" s="159"/>
    </row>
  </sheetData>
  <mergeCells count="7">
    <mergeCell ref="B3:B4"/>
    <mergeCell ref="B6:B7"/>
    <mergeCell ref="B9:B10"/>
    <mergeCell ref="B12:B14"/>
    <mergeCell ref="B16:B18"/>
    <mergeCell ref="B20:B22"/>
    <mergeCell ref="B26:B2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W30"/>
  <sheetViews>
    <sheetView showFormulas="false" showGridLines="fals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C4" activeCellId="0" sqref="C4"/>
    </sheetView>
  </sheetViews>
  <sheetFormatPr defaultColWidth="9.109375" defaultRowHeight="14.25" customHeight="true" zeroHeight="false" outlineLevelRow="0" outlineLevelCol="0"/>
  <cols>
    <col collapsed="false" customWidth="false" hidden="false" outlineLevel="0" max="1" min="1" style="158" width="9.11"/>
    <col collapsed="false" customWidth="true" hidden="false" outlineLevel="0" max="2" min="2" style="158" width="8.44"/>
    <col collapsed="false" customWidth="true" hidden="false" outlineLevel="0" max="4" min="3" style="158" width="15"/>
    <col collapsed="false" customWidth="true" hidden="false" outlineLevel="0" max="5" min="5" style="158" width="7"/>
    <col collapsed="false" customWidth="true" hidden="false" outlineLevel="0" max="7" min="6" style="223" width="15"/>
    <col collapsed="false" customWidth="true" hidden="false" outlineLevel="0" max="8" min="8" style="158" width="6.33"/>
    <col collapsed="false" customWidth="true" hidden="false" outlineLevel="0" max="10" min="9" style="158" width="12.11"/>
    <col collapsed="false" customWidth="true" hidden="false" outlineLevel="0" max="11" min="11" style="158" width="7.44"/>
    <col collapsed="false" customWidth="true" hidden="false" outlineLevel="0" max="13" min="12" style="158" width="12.11"/>
    <col collapsed="false" customWidth="true" hidden="false" outlineLevel="0" max="14" min="14" style="158" width="7.44"/>
    <col collapsed="false" customWidth="true" hidden="false" outlineLevel="0" max="16" min="15" style="158" width="12.11"/>
    <col collapsed="false" customWidth="true" hidden="false" outlineLevel="0" max="17" min="17" style="158" width="7.44"/>
    <col collapsed="false" customWidth="true" hidden="false" outlineLevel="0" max="19" min="18" style="158" width="12.11"/>
    <col collapsed="false" customWidth="true" hidden="false" outlineLevel="0" max="20" min="20" style="158" width="7"/>
    <col collapsed="false" customWidth="true" hidden="false" outlineLevel="0" max="22" min="21" style="158" width="13.67"/>
    <col collapsed="false" customWidth="true" hidden="false" outlineLevel="0" max="23" min="23" style="158" width="7"/>
    <col collapsed="false" customWidth="false" hidden="false" outlineLevel="0" max="16384" min="24" style="158" width="9.11"/>
  </cols>
  <sheetData>
    <row r="2" customFormat="false" ht="15" hidden="false" customHeight="true" outlineLevel="0" collapsed="false">
      <c r="B2" s="224" t="s">
        <v>1</v>
      </c>
      <c r="C2" s="225" t="s">
        <v>230</v>
      </c>
      <c r="D2" s="225"/>
      <c r="E2" s="225"/>
      <c r="F2" s="226" t="s">
        <v>231</v>
      </c>
      <c r="G2" s="226"/>
      <c r="H2" s="226"/>
      <c r="I2" s="227" t="s">
        <v>11</v>
      </c>
      <c r="J2" s="227"/>
      <c r="K2" s="227"/>
      <c r="L2" s="228" t="s">
        <v>232</v>
      </c>
      <c r="M2" s="228"/>
      <c r="N2" s="228"/>
      <c r="O2" s="229" t="s">
        <v>233</v>
      </c>
      <c r="P2" s="229"/>
      <c r="Q2" s="229"/>
      <c r="R2" s="230" t="s">
        <v>142</v>
      </c>
      <c r="S2" s="230"/>
      <c r="T2" s="230"/>
      <c r="U2" s="224" t="s">
        <v>234</v>
      </c>
      <c r="V2" s="224"/>
      <c r="W2" s="224"/>
    </row>
    <row r="3" s="231" customFormat="true" ht="14.25" hidden="false" customHeight="false" outlineLevel="0" collapsed="false">
      <c r="B3" s="224"/>
      <c r="C3" s="232" t="n">
        <v>2022</v>
      </c>
      <c r="D3" s="232" t="n">
        <v>2023</v>
      </c>
      <c r="E3" s="232" t="s">
        <v>235</v>
      </c>
      <c r="F3" s="233" t="n">
        <v>2022</v>
      </c>
      <c r="G3" s="233" t="n">
        <v>2023</v>
      </c>
      <c r="H3" s="233" t="s">
        <v>235</v>
      </c>
      <c r="I3" s="234" t="n">
        <v>2022</v>
      </c>
      <c r="J3" s="234" t="n">
        <v>2023</v>
      </c>
      <c r="K3" s="234" t="s">
        <v>235</v>
      </c>
      <c r="L3" s="235" t="n">
        <v>2022</v>
      </c>
      <c r="M3" s="235" t="n">
        <v>2023</v>
      </c>
      <c r="N3" s="235" t="s">
        <v>235</v>
      </c>
      <c r="O3" s="236" t="n">
        <v>2022</v>
      </c>
      <c r="P3" s="236" t="n">
        <v>2023</v>
      </c>
      <c r="Q3" s="236" t="s">
        <v>235</v>
      </c>
      <c r="R3" s="237" t="n">
        <v>2022</v>
      </c>
      <c r="S3" s="237" t="n">
        <v>2023</v>
      </c>
      <c r="T3" s="237" t="s">
        <v>235</v>
      </c>
      <c r="U3" s="232" t="n">
        <v>2022</v>
      </c>
      <c r="V3" s="232" t="n">
        <v>2023</v>
      </c>
      <c r="W3" s="232" t="s">
        <v>235</v>
      </c>
    </row>
    <row r="4" customFormat="false" ht="14.25" hidden="false" customHeight="false" outlineLevel="0" collapsed="false">
      <c r="B4" s="238" t="s">
        <v>44</v>
      </c>
      <c r="C4" s="239" t="n">
        <v>670944.246264962</v>
      </c>
      <c r="D4" s="239" t="n">
        <v>617439.079161134</v>
      </c>
      <c r="E4" s="240" t="n">
        <f aca="false">D4/C4-1</f>
        <v>-0.079746070409997</v>
      </c>
      <c r="F4" s="241" t="n">
        <v>778380.769260338</v>
      </c>
      <c r="G4" s="241" t="e">
        <f aca="false">#REF!</f>
        <v>#REF!</v>
      </c>
      <c r="H4" s="242" t="e">
        <f aca="false">G4/F4-1</f>
        <v>#REF!</v>
      </c>
      <c r="I4" s="243" t="n">
        <v>20746.4324917673</v>
      </c>
      <c r="J4" s="243" t="n">
        <f aca="false">'Matriz 2024 Editável'!S3</f>
        <v>26029.7482837529</v>
      </c>
      <c r="K4" s="244" t="n">
        <f aca="false">J4/I4-1</f>
        <v>0.254661411984068</v>
      </c>
      <c r="L4" s="245" t="n">
        <v>3946.23708246135</v>
      </c>
      <c r="M4" s="245" t="n">
        <f aca="false">'Matriz 2024 Editável'!V3</f>
        <v>7563.50969427455</v>
      </c>
      <c r="N4" s="246" t="n">
        <f aca="false">M4/L4-1</f>
        <v>0.916638442198468</v>
      </c>
      <c r="O4" s="247" t="n">
        <v>27137.272959176</v>
      </c>
      <c r="P4" s="247" t="n">
        <f aca="false">'Matriz 2024 Editável'!AL3</f>
        <v>49067.8173593803</v>
      </c>
      <c r="Q4" s="248" t="n">
        <f aca="false">P4/O4-1</f>
        <v>0.808133685105189</v>
      </c>
      <c r="R4" s="249" t="n">
        <v>16428.8267269335</v>
      </c>
      <c r="S4" s="249" t="n">
        <f aca="false">'Matriz 2024 Editável'!AQ3</f>
        <v>39396.6479716874</v>
      </c>
      <c r="T4" s="250" t="n">
        <f aca="false">S4/R4-1</f>
        <v>1.39801956807423</v>
      </c>
      <c r="U4" s="239" t="n">
        <f aca="false">I4+L4+O4+R4</f>
        <v>68258.7692603382</v>
      </c>
      <c r="V4" s="239" t="n">
        <f aca="false">J4+M4+P4+S4</f>
        <v>122057.723309095</v>
      </c>
      <c r="W4" s="240" t="n">
        <f aca="false">V4/U4-1</f>
        <v>0.78816179418015</v>
      </c>
    </row>
    <row r="5" customFormat="false" ht="14.25" hidden="false" customHeight="false" outlineLevel="0" collapsed="false">
      <c r="B5" s="238" t="s">
        <v>45</v>
      </c>
      <c r="C5" s="239" t="n">
        <v>970409.604042402</v>
      </c>
      <c r="D5" s="239" t="n">
        <v>848370.975128539</v>
      </c>
      <c r="E5" s="240" t="n">
        <f aca="false">D5/C5-1</f>
        <v>-0.125759914581936</v>
      </c>
      <c r="F5" s="241" t="n">
        <v>1103174.94923238</v>
      </c>
      <c r="G5" s="241" t="e">
        <f aca="false">#REF!</f>
        <v>#REF!</v>
      </c>
      <c r="H5" s="242" t="e">
        <f aca="false">G5/F5-1</f>
        <v>#REF!</v>
      </c>
      <c r="I5" s="243" t="n">
        <v>30021.9538968167</v>
      </c>
      <c r="J5" s="243" t="n">
        <f aca="false">'Matriz 2024 Editável'!S4</f>
        <v>41332.9519450801</v>
      </c>
      <c r="K5" s="244" t="n">
        <f aca="false">J5/I5-1</f>
        <v>0.376757558390053</v>
      </c>
      <c r="L5" s="245" t="n">
        <v>61249.8174916046</v>
      </c>
      <c r="M5" s="245" t="n">
        <f aca="false">'Matriz 2024 Editável'!V4</f>
        <v>71877.5324251209</v>
      </c>
      <c r="N5" s="246" t="n">
        <f aca="false">M5/L5-1</f>
        <v>0.173514230225633</v>
      </c>
      <c r="O5" s="247" t="n">
        <v>19520.0255634362</v>
      </c>
      <c r="P5" s="247" t="n">
        <f aca="false">'Matriz 2024 Editável'!AL4</f>
        <v>37287.7546703635</v>
      </c>
      <c r="Q5" s="248" t="n">
        <f aca="false">P5/O5-1</f>
        <v>0.910230831880098</v>
      </c>
      <c r="R5" s="249" t="n">
        <v>21973.54823812</v>
      </c>
      <c r="S5" s="249" t="n">
        <f aca="false">'Matriz 2024 Editável'!AQ4</f>
        <v>42543.3736549263</v>
      </c>
      <c r="T5" s="250" t="n">
        <f aca="false">S5/R5-1</f>
        <v>0.936117608039356</v>
      </c>
      <c r="U5" s="239" t="n">
        <f aca="false">I5+L5+O5+R5</f>
        <v>132765.345189978</v>
      </c>
      <c r="V5" s="239" t="n">
        <f aca="false">J5+M5+P5+S5</f>
        <v>193041.612695491</v>
      </c>
      <c r="W5" s="240" t="n">
        <f aca="false">V5/U5-1</f>
        <v>0.454006031613614</v>
      </c>
    </row>
    <row r="6" customFormat="false" ht="14.25" hidden="false" customHeight="false" outlineLevel="0" collapsed="false">
      <c r="B6" s="238" t="s">
        <v>46</v>
      </c>
      <c r="C6" s="239" t="n">
        <v>629271.136691158</v>
      </c>
      <c r="D6" s="239" t="n">
        <v>563573.794199747</v>
      </c>
      <c r="E6" s="240" t="n">
        <f aca="false">D6/C6-1</f>
        <v>-0.104402281720502</v>
      </c>
      <c r="F6" s="241" t="n">
        <v>706031.785685899</v>
      </c>
      <c r="G6" s="241" t="e">
        <f aca="false">#REF!</f>
        <v>#REF!</v>
      </c>
      <c r="H6" s="242" t="e">
        <f aca="false">G6/F6-1</f>
        <v>#REF!</v>
      </c>
      <c r="I6" s="243" t="n">
        <v>12129.5279912185</v>
      </c>
      <c r="J6" s="243" t="n">
        <f aca="false">'Matriz 2024 Editável'!S5</f>
        <v>22883.295194508</v>
      </c>
      <c r="K6" s="244" t="n">
        <f aca="false">J6/I6-1</f>
        <v>0.886577549520063</v>
      </c>
      <c r="L6" s="245" t="n">
        <v>462.354601645009</v>
      </c>
      <c r="M6" s="245" t="n">
        <f aca="false">'Matriz 2024 Editável'!V5</f>
        <v>717.646442207287</v>
      </c>
      <c r="N6" s="246" t="n">
        <f aca="false">M6/L6-1</f>
        <v>0.552155941898224</v>
      </c>
      <c r="O6" s="247" t="n">
        <v>27642.0763661025</v>
      </c>
      <c r="P6" s="247" t="n">
        <f aca="false">'Matriz 2024 Editável'!AL5</f>
        <v>60914.6387127675</v>
      </c>
      <c r="Q6" s="248" t="n">
        <f aca="false">P6/O6-1</f>
        <v>1.20369258466658</v>
      </c>
      <c r="R6" s="249" t="n">
        <v>16428.8267269335</v>
      </c>
      <c r="S6" s="249" t="n">
        <f aca="false">'Matriz 2024 Editável'!AQ5</f>
        <v>39396.6479716874</v>
      </c>
      <c r="T6" s="250" t="n">
        <f aca="false">S6/R6-1</f>
        <v>1.39801956807423</v>
      </c>
      <c r="U6" s="239" t="n">
        <f aca="false">I6+L6+O6+R6</f>
        <v>56662.7856858995</v>
      </c>
      <c r="V6" s="239" t="n">
        <f aca="false">J6+M6+P6+S6</f>
        <v>123912.22832117</v>
      </c>
      <c r="W6" s="240" t="n">
        <f aca="false">V6/U6-1</f>
        <v>1.18683615394514</v>
      </c>
    </row>
    <row r="7" customFormat="false" ht="14.25" hidden="false" customHeight="false" outlineLevel="0" collapsed="false">
      <c r="B7" s="238" t="s">
        <v>48</v>
      </c>
      <c r="C7" s="239" t="n">
        <v>889071.629083878</v>
      </c>
      <c r="D7" s="239" t="n">
        <v>878322.141954634</v>
      </c>
      <c r="E7" s="240" t="n">
        <f aca="false">D7/C7-1</f>
        <v>-0.0120906873840082</v>
      </c>
      <c r="F7" s="241" t="n">
        <v>954307.019191132</v>
      </c>
      <c r="G7" s="241" t="e">
        <f aca="false">#REF!</f>
        <v>#REF!</v>
      </c>
      <c r="H7" s="242" t="e">
        <f aca="false">G7/F7-1</f>
        <v>#REF!</v>
      </c>
      <c r="I7" s="243" t="n">
        <v>18880.3512623491</v>
      </c>
      <c r="J7" s="243" t="n">
        <f aca="false">'Matriz 2024 Editável'!S6</f>
        <v>47339.8169336384</v>
      </c>
      <c r="K7" s="244" t="n">
        <f aca="false">J7/I7-1</f>
        <v>1.50735890852003</v>
      </c>
      <c r="L7" s="245" t="n">
        <v>2254.99261854934</v>
      </c>
      <c r="M7" s="245" t="n">
        <f aca="false">'Matriz 2024 Editável'!V6</f>
        <v>5684.72743546222</v>
      </c>
      <c r="N7" s="246" t="n">
        <f aca="false">M7/L7-1</f>
        <v>1.52095168236926</v>
      </c>
      <c r="O7" s="247" t="n">
        <v>15434.112572056</v>
      </c>
      <c r="P7" s="247" t="n">
        <f aca="false">'Matriz 2024 Editável'!AL6</f>
        <v>25578.9838917485</v>
      </c>
      <c r="Q7" s="248" t="n">
        <f aca="false">P7/O7-1</f>
        <v>0.65730188712373</v>
      </c>
      <c r="R7" s="249" t="n">
        <v>17222.5627381778</v>
      </c>
      <c r="S7" s="249" t="n">
        <f aca="false">'Matriz 2024 Editável'!AQ6</f>
        <v>32409.3179540674</v>
      </c>
      <c r="T7" s="250" t="n">
        <f aca="false">S7/R7-1</f>
        <v>0.881794158439884</v>
      </c>
      <c r="U7" s="239" t="n">
        <f aca="false">I7+L7+O7+R7</f>
        <v>53792.0191911322</v>
      </c>
      <c r="V7" s="239" t="n">
        <f aca="false">J7+M7+P7+S7</f>
        <v>111012.846214917</v>
      </c>
      <c r="W7" s="240" t="n">
        <f aca="false">V7/U7-1</f>
        <v>1.06374194321408</v>
      </c>
    </row>
    <row r="8" customFormat="false" ht="14.25" hidden="false" customHeight="false" outlineLevel="0" collapsed="false">
      <c r="B8" s="238" t="s">
        <v>143</v>
      </c>
      <c r="C8" s="239" t="n">
        <v>830308.511768268</v>
      </c>
      <c r="D8" s="239" t="n">
        <v>839237.653456263</v>
      </c>
      <c r="E8" s="240" t="n">
        <f aca="false">D8/C8-1</f>
        <v>0.0107540047602055</v>
      </c>
      <c r="F8" s="241" t="n">
        <v>978757.163113967</v>
      </c>
      <c r="G8" s="241" t="e">
        <f aca="false">#REF!</f>
        <v>#REF!</v>
      </c>
      <c r="H8" s="242" t="e">
        <f aca="false">G8/F8-1</f>
        <v>#REF!</v>
      </c>
      <c r="I8" s="243" t="n">
        <v>77442.371020856</v>
      </c>
      <c r="J8" s="243" t="n">
        <f aca="false">'Matriz 2024 Editável'!S7</f>
        <v>91390.1601830664</v>
      </c>
      <c r="K8" s="244" t="n">
        <f aca="false">J8/I8-1</f>
        <v>0.180105399387296</v>
      </c>
      <c r="L8" s="245" t="n">
        <v>5686.15045180967</v>
      </c>
      <c r="M8" s="245" t="n">
        <f aca="false">'Matriz 2024 Editável'!V7</f>
        <v>4120.41946031375</v>
      </c>
      <c r="N8" s="246" t="n">
        <f aca="false">M8/L8-1</f>
        <v>-0.27535869913495</v>
      </c>
      <c r="O8" s="247" t="n">
        <v>9039.85487889982</v>
      </c>
      <c r="P8" s="247" t="n">
        <f aca="false">'Matriz 2024 Editável'!AL7</f>
        <v>41416.7307972398</v>
      </c>
      <c r="Q8" s="248" t="n">
        <f aca="false">P8/O8-1</f>
        <v>3.58157031855807</v>
      </c>
      <c r="R8" s="249" t="n">
        <v>15279.786762401</v>
      </c>
      <c r="S8" s="249" t="n">
        <f aca="false">'Matriz 2024 Editável'!AQ7</f>
        <v>35221.2767336624</v>
      </c>
      <c r="T8" s="250" t="n">
        <f aca="false">S8/R8-1</f>
        <v>1.30508954616641</v>
      </c>
      <c r="U8" s="239" t="n">
        <f aca="false">I8+L8+O8+R8</f>
        <v>107448.163113966</v>
      </c>
      <c r="V8" s="239" t="n">
        <f aca="false">J8+M8+P8+S8</f>
        <v>172148.587174282</v>
      </c>
      <c r="W8" s="240" t="n">
        <f aca="false">V8/U8-1</f>
        <v>0.60215477105635</v>
      </c>
    </row>
    <row r="9" customFormat="false" ht="14.25" hidden="false" customHeight="false" outlineLevel="0" collapsed="false">
      <c r="B9" s="238" t="s">
        <v>50</v>
      </c>
      <c r="C9" s="239" t="n">
        <v>421927.545485995</v>
      </c>
      <c r="D9" s="239" t="n">
        <v>379719.390318423</v>
      </c>
      <c r="E9" s="240" t="n">
        <f aca="false">D9/C9-1</f>
        <v>-0.100036500624662</v>
      </c>
      <c r="F9" s="241" t="n">
        <v>475472.007793497</v>
      </c>
      <c r="G9" s="241" t="e">
        <f aca="false">#REF!</f>
        <v>#REF!</v>
      </c>
      <c r="H9" s="242" t="e">
        <f aca="false">G9/F9-1</f>
        <v>#REF!</v>
      </c>
      <c r="I9" s="243" t="n">
        <v>7299.67069154775</v>
      </c>
      <c r="J9" s="243" t="n">
        <f aca="false">'Matriz 2024 Editável'!S8</f>
        <v>15875.2860411899</v>
      </c>
      <c r="K9" s="244" t="n">
        <f aca="false">J9/I9-1</f>
        <v>1.17479482459008</v>
      </c>
      <c r="L9" s="245" t="n">
        <v>1054.4929511202</v>
      </c>
      <c r="M9" s="245" t="n">
        <f aca="false">'Matriz 2024 Editável'!V8</f>
        <v>1419.16599807284</v>
      </c>
      <c r="N9" s="246" t="n">
        <f aca="false">M9/L9-1</f>
        <v>0.34582786595704</v>
      </c>
      <c r="O9" s="247" t="n">
        <v>22536.8107421618</v>
      </c>
      <c r="P9" s="247" t="n">
        <f aca="false">'Matriz 2024 Editável'!AL8</f>
        <v>28245.8562935281</v>
      </c>
      <c r="Q9" s="248" t="n">
        <f aca="false">P9/O9-1</f>
        <v>0.253320916463386</v>
      </c>
      <c r="R9" s="249" t="n">
        <v>20536.0334086669</v>
      </c>
      <c r="S9" s="249" t="n">
        <f aca="false">'Matriz 2024 Editável'!AQ8</f>
        <v>39396.6479716874</v>
      </c>
      <c r="T9" s="250" t="n">
        <f aca="false">S9/R9-1</f>
        <v>0.91841565445938</v>
      </c>
      <c r="U9" s="239" t="n">
        <f aca="false">I9+L9+O9+R9</f>
        <v>51427.0077934967</v>
      </c>
      <c r="V9" s="239" t="n">
        <f aca="false">J9+M9+P9+S9</f>
        <v>84936.9563044782</v>
      </c>
      <c r="W9" s="240" t="n">
        <f aca="false">V9/U9-1</f>
        <v>0.651602143479543</v>
      </c>
    </row>
    <row r="10" customFormat="false" ht="14.25" hidden="false" customHeight="false" outlineLevel="0" collapsed="false">
      <c r="B10" s="238" t="s">
        <v>52</v>
      </c>
      <c r="C10" s="239" t="n">
        <v>487779.883943101</v>
      </c>
      <c r="D10" s="239" t="n">
        <v>399848.414773814</v>
      </c>
      <c r="E10" s="240" t="n">
        <f aca="false">D10/C10-1</f>
        <v>-0.180268748392142</v>
      </c>
      <c r="F10" s="241" t="n">
        <v>570167.462755025</v>
      </c>
      <c r="G10" s="241" t="e">
        <f aca="false">#REF!</f>
        <v>#REF!</v>
      </c>
      <c r="H10" s="242" t="e">
        <f aca="false">G10/F10-1</f>
        <v>#REF!</v>
      </c>
      <c r="I10" s="243" t="n">
        <v>16355.6531284303</v>
      </c>
      <c r="J10" s="243" t="n">
        <f aca="false">'Matriz 2024 Editável'!S9</f>
        <v>34754.004576659</v>
      </c>
      <c r="K10" s="244" t="n">
        <f aca="false">J10/I10-1</f>
        <v>1.12489249458633</v>
      </c>
      <c r="L10" s="245" t="n">
        <v>19978.585681608</v>
      </c>
      <c r="M10" s="245" t="n">
        <f aca="false">'Matriz 2024 Editável'!V9</f>
        <v>39599.5694121347</v>
      </c>
      <c r="N10" s="246" t="n">
        <f aca="false">M10/L10-1</f>
        <v>0.982100737420542</v>
      </c>
      <c r="O10" s="247" t="n">
        <v>22255.7012871364</v>
      </c>
      <c r="P10" s="247" t="n">
        <f aca="false">'Matriz 2024 Editável'!AL9</f>
        <v>51453.2962559088</v>
      </c>
      <c r="Q10" s="248" t="n">
        <f aca="false">P10/O10-1</f>
        <v>1.31191529721188</v>
      </c>
      <c r="R10" s="249" t="n">
        <v>23797.6387147493</v>
      </c>
      <c r="S10" s="249" t="n">
        <f aca="false">'Matriz 2024 Editável'!AQ9</f>
        <v>55155.3071603624</v>
      </c>
      <c r="T10" s="250" t="n">
        <f aca="false">S10/R10-1</f>
        <v>1.31767982619966</v>
      </c>
      <c r="U10" s="239" t="n">
        <f aca="false">I10+L10+O10+R10</f>
        <v>82387.578811924</v>
      </c>
      <c r="V10" s="239" t="n">
        <f aca="false">J10+M10+P10+S10</f>
        <v>180962.177405065</v>
      </c>
      <c r="W10" s="240" t="n">
        <f aca="false">V10/U10-1</f>
        <v>1.19647403182182</v>
      </c>
    </row>
    <row r="11" customFormat="false" ht="14.25" hidden="false" customHeight="false" outlineLevel="0" collapsed="false">
      <c r="B11" s="238" t="s">
        <v>53</v>
      </c>
      <c r="C11" s="239" t="n">
        <v>422748.761323899</v>
      </c>
      <c r="D11" s="239" t="n">
        <v>513523.519368691</v>
      </c>
      <c r="E11" s="240" t="n">
        <f aca="false">D11/C11-1</f>
        <v>0.214725071601671</v>
      </c>
      <c r="F11" s="241" t="n">
        <v>494472.142940784</v>
      </c>
      <c r="G11" s="241" t="e">
        <f aca="false">#REF!</f>
        <v>#REF!</v>
      </c>
      <c r="H11" s="242" t="e">
        <f aca="false">G11/F11-1</f>
        <v>#REF!</v>
      </c>
      <c r="I11" s="243" t="n">
        <v>12074.6432491768</v>
      </c>
      <c r="J11" s="243" t="n">
        <f aca="false">'Matriz 2024 Editável'!S10</f>
        <v>47768.8787185355</v>
      </c>
      <c r="K11" s="244" t="n">
        <f aca="false">J11/I11-1</f>
        <v>2.95613168296233</v>
      </c>
      <c r="L11" s="245" t="n">
        <v>21836.1155724274</v>
      </c>
      <c r="M11" s="245" t="n">
        <f aca="false">'Matriz 2024 Editável'!V10</f>
        <v>47396.9189583644</v>
      </c>
      <c r="N11" s="246" t="n">
        <f aca="false">M11/L11-1</f>
        <v>1.17057465194097</v>
      </c>
      <c r="O11" s="247" t="n">
        <v>17276.589386614</v>
      </c>
      <c r="P11" s="247" t="n">
        <f aca="false">'Matriz 2024 Editável'!AL10</f>
        <v>44742.8740566324</v>
      </c>
      <c r="Q11" s="248" t="n">
        <f aca="false">P11/O11-1</f>
        <v>1.58979785045418</v>
      </c>
      <c r="R11" s="249" t="n">
        <v>20536.0334086669</v>
      </c>
      <c r="S11" s="249" t="n">
        <f aca="false">'Matriz 2024 Editável'!AQ10</f>
        <v>35456.9831745187</v>
      </c>
      <c r="T11" s="250" t="n">
        <f aca="false">S11/R11-1</f>
        <v>0.726574089013444</v>
      </c>
      <c r="U11" s="239" t="n">
        <f aca="false">I11+L11+O11+R11</f>
        <v>71723.3816168851</v>
      </c>
      <c r="V11" s="239" t="n">
        <f aca="false">J11+M11+P11+S11</f>
        <v>175365.654908051</v>
      </c>
      <c r="W11" s="240" t="n">
        <f aca="false">V11/U11-1</f>
        <v>1.44502770163261</v>
      </c>
    </row>
    <row r="12" customFormat="false" ht="14.25" hidden="false" customHeight="false" outlineLevel="0" collapsed="false">
      <c r="B12" s="238" t="s">
        <v>54</v>
      </c>
      <c r="C12" s="239" t="n">
        <v>721027.597676064</v>
      </c>
      <c r="D12" s="239" t="n">
        <v>834169.864228526</v>
      </c>
      <c r="E12" s="240" t="n">
        <f aca="false">D12/C12-1</f>
        <v>0.156918080413468</v>
      </c>
      <c r="F12" s="241" t="n">
        <v>848796.436401228</v>
      </c>
      <c r="G12" s="241" t="e">
        <f aca="false">#REF!</f>
        <v>#REF!</v>
      </c>
      <c r="H12" s="242" t="e">
        <f aca="false">G12/F12-1</f>
        <v>#REF!</v>
      </c>
      <c r="I12" s="243" t="n">
        <v>9934.13830954995</v>
      </c>
      <c r="J12" s="243" t="n">
        <f aca="false">'Matriz 2024 Editável'!S11</f>
        <v>9010.29748283753</v>
      </c>
      <c r="K12" s="244" t="n">
        <f aca="false">J12/I12-1</f>
        <v>-0.0929965738270734</v>
      </c>
      <c r="L12" s="245" t="n">
        <v>2717.34722019435</v>
      </c>
      <c r="M12" s="245" t="n">
        <f aca="false">'Matriz 2024 Editável'!V11</f>
        <v>14885.1160934231</v>
      </c>
      <c r="N12" s="246" t="n">
        <f aca="false">M12/L12-1</f>
        <v>4.47781158874444</v>
      </c>
      <c r="O12" s="247" t="n">
        <v>23894.1241445507</v>
      </c>
      <c r="P12" s="247" t="n">
        <f aca="false">'Matriz 2024 Editável'!AL11</f>
        <v>37482.2954640962</v>
      </c>
      <c r="Q12" s="248" t="n">
        <f aca="false">P12/O12-1</f>
        <v>0.568682544601427</v>
      </c>
      <c r="R12" s="249" t="n">
        <v>16428.8267269335</v>
      </c>
      <c r="S12" s="249" t="n">
        <f aca="false">'Matriz 2024 Editável'!AQ11</f>
        <v>39396.6479716874</v>
      </c>
      <c r="T12" s="250" t="n">
        <f aca="false">S12/R12-1</f>
        <v>1.39801956807423</v>
      </c>
      <c r="U12" s="239" t="n">
        <f aca="false">I12+L12+O12+R12</f>
        <v>52974.4364012285</v>
      </c>
      <c r="V12" s="239" t="n">
        <f aca="false">J12+M12+P12+S12</f>
        <v>100774.357012044</v>
      </c>
      <c r="W12" s="240" t="n">
        <f aca="false">V12/U12-1</f>
        <v>0.902320512648384</v>
      </c>
    </row>
    <row r="13" customFormat="false" ht="14.25" hidden="false" customHeight="false" outlineLevel="0" collapsed="false">
      <c r="B13" s="238" t="s">
        <v>144</v>
      </c>
      <c r="C13" s="239" t="n">
        <v>588822.901451589</v>
      </c>
      <c r="D13" s="239" t="n">
        <v>657913.616749811</v>
      </c>
      <c r="E13" s="240" t="n">
        <f aca="false">D13/C13-1</f>
        <v>0.117337004263756</v>
      </c>
      <c r="F13" s="241" t="n">
        <v>721765.900732254</v>
      </c>
      <c r="G13" s="241" t="e">
        <f aca="false">#REF!</f>
        <v>#REF!</v>
      </c>
      <c r="H13" s="242" t="e">
        <f aca="false">G13/F13-1</f>
        <v>#REF!</v>
      </c>
      <c r="I13" s="243" t="n">
        <v>23380.9001097695</v>
      </c>
      <c r="J13" s="243" t="n">
        <f aca="false">'Matriz 2024 Editável'!S12</f>
        <v>49056.0640732265</v>
      </c>
      <c r="K13" s="244" t="n">
        <f aca="false">J13/I13-1</f>
        <v>1.0981255573103</v>
      </c>
      <c r="L13" s="245" t="n">
        <v>1717.60678769001</v>
      </c>
      <c r="M13" s="245" t="n">
        <f aca="false">'Matriz 2024 Editável'!V12</f>
        <v>3882.54788677313</v>
      </c>
      <c r="N13" s="246" t="n">
        <f aca="false">M13/L13-1</f>
        <v>1.26044046553561</v>
      </c>
      <c r="O13" s="247" t="n">
        <v>23043.5838121946</v>
      </c>
      <c r="P13" s="247" t="n">
        <f aca="false">'Matriz 2024 Editável'!AL12</f>
        <v>24536.5921052122</v>
      </c>
      <c r="Q13" s="248" t="n">
        <f aca="false">P13/O13-1</f>
        <v>0.0647906291480367</v>
      </c>
      <c r="R13" s="249" t="n">
        <v>6160.81002260008</v>
      </c>
      <c r="S13" s="249" t="n">
        <f aca="false">'Matriz 2024 Editável'!AQ12</f>
        <v>11818.9943915062</v>
      </c>
      <c r="T13" s="250" t="n">
        <f aca="false">S13/R13-1</f>
        <v>0.918415654459374</v>
      </c>
      <c r="U13" s="239" t="n">
        <f aca="false">I13+L13+O13+R13</f>
        <v>54302.9007322542</v>
      </c>
      <c r="V13" s="239" t="n">
        <f aca="false">J13+M13+P13+S13</f>
        <v>89294.198456718</v>
      </c>
      <c r="W13" s="240" t="n">
        <f aca="false">V13/U13-1</f>
        <v>0.644372533559338</v>
      </c>
    </row>
    <row r="14" customFormat="false" ht="14.25" hidden="false" customHeight="false" outlineLevel="0" collapsed="false">
      <c r="B14" s="251" t="s">
        <v>57</v>
      </c>
      <c r="C14" s="239" t="n">
        <v>928138.395505464</v>
      </c>
      <c r="D14" s="239" t="n">
        <v>787735.426791626</v>
      </c>
      <c r="E14" s="240" t="n">
        <f aca="false">D14/C14-1</f>
        <v>-0.151273742573029</v>
      </c>
      <c r="F14" s="241" t="n">
        <v>1018837.56968038</v>
      </c>
      <c r="G14" s="241" t="e">
        <f aca="false">#REF!</f>
        <v>#REF!</v>
      </c>
      <c r="H14" s="242" t="e">
        <f aca="false">G14/F14-1</f>
        <v>#REF!</v>
      </c>
      <c r="I14" s="243" t="n">
        <v>23874.8627881449</v>
      </c>
      <c r="J14" s="243" t="n">
        <f aca="false">'Matriz 2024 Editável'!S13</f>
        <v>51201.3729977117</v>
      </c>
      <c r="K14" s="244" t="n">
        <f aca="false">J14/I14-1</f>
        <v>1.1445724506168</v>
      </c>
      <c r="L14" s="245" t="n">
        <v>5288.68772407975</v>
      </c>
      <c r="M14" s="245" t="n">
        <f aca="false">'Matriz 2024 Editável'!V13</f>
        <v>4954.98582849863</v>
      </c>
      <c r="N14" s="246" t="n">
        <f aca="false">M14/L14-1</f>
        <v>-0.0630972961518891</v>
      </c>
      <c r="O14" s="247" t="n">
        <v>40950.2670179008</v>
      </c>
      <c r="P14" s="247" t="n">
        <f aca="false">'Matriz 2024 Editável'!AL13</f>
        <v>68640.4945634339</v>
      </c>
      <c r="Q14" s="248" t="n">
        <f aca="false">P14/O14-1</f>
        <v>0.6761916236939</v>
      </c>
      <c r="R14" s="249" t="n">
        <v>20585.3566447936</v>
      </c>
      <c r="S14" s="249" t="n">
        <f aca="false">'Matriz 2024 Editável'!AQ13</f>
        <v>41142.0690843571</v>
      </c>
      <c r="T14" s="250" t="n">
        <f aca="false">S14/R14-1</f>
        <v>0.998608515474161</v>
      </c>
      <c r="U14" s="239" t="n">
        <f aca="false">I14+L14+O14+R14</f>
        <v>90699.1741749191</v>
      </c>
      <c r="V14" s="239" t="n">
        <f aca="false">J14+M14+P14+S14</f>
        <v>165938.922474001</v>
      </c>
      <c r="W14" s="240" t="n">
        <f aca="false">V14/U14-1</f>
        <v>0.829552738308043</v>
      </c>
    </row>
    <row r="15" customFormat="false" ht="14.25" hidden="false" customHeight="false" outlineLevel="0" collapsed="false">
      <c r="B15" s="238" t="s">
        <v>58</v>
      </c>
      <c r="C15" s="239" t="n">
        <v>1281446.11549308</v>
      </c>
      <c r="D15" s="239" t="n">
        <v>1310267.67595332</v>
      </c>
      <c r="E15" s="240" t="n">
        <f aca="false">D15/C15-1</f>
        <v>0.0224914337885755</v>
      </c>
      <c r="F15" s="241" t="n">
        <v>1503858.73472809</v>
      </c>
      <c r="G15" s="241" t="e">
        <f aca="false">#REF!</f>
        <v>#REF!</v>
      </c>
      <c r="H15" s="242" t="e">
        <f aca="false">G15/F15-1</f>
        <v>#REF!</v>
      </c>
      <c r="I15" s="243" t="n">
        <v>23161.3611416027</v>
      </c>
      <c r="J15" s="243" t="n">
        <f aca="false">'Matriz 2024 Editável'!S14</f>
        <v>84811.2128146453</v>
      </c>
      <c r="K15" s="244" t="n">
        <f aca="false">J15/I15-1</f>
        <v>2.66175425943799</v>
      </c>
      <c r="L15" s="245" t="n">
        <v>5323.16153209714</v>
      </c>
      <c r="M15" s="245" t="n">
        <f aca="false">'Matriz 2024 Editável'!V14</f>
        <v>12312.877721916</v>
      </c>
      <c r="N15" s="246" t="n">
        <f aca="false">M15/L15-1</f>
        <v>1.31307610104876</v>
      </c>
      <c r="O15" s="247" t="n">
        <v>8340.49039330069</v>
      </c>
      <c r="P15" s="247" t="n">
        <f aca="false">'Matriz 2024 Editável'!AL14</f>
        <v>54655.802370322</v>
      </c>
      <c r="Q15" s="248" t="n">
        <f aca="false">P15/O15-1</f>
        <v>5.55306820018917</v>
      </c>
      <c r="R15" s="249" t="n">
        <v>18026.7216610887</v>
      </c>
      <c r="S15" s="249" t="n">
        <f aca="false">'Matriz 2024 Editável'!AQ14</f>
        <v>35599.2644146251</v>
      </c>
      <c r="T15" s="250" t="n">
        <f aca="false">S15/R15-1</f>
        <v>0.974805241014362</v>
      </c>
      <c r="U15" s="239" t="n">
        <f aca="false">I15+L15+O15+R15</f>
        <v>54851.7347280892</v>
      </c>
      <c r="V15" s="239" t="n">
        <f aca="false">J15+M15+P15+S15</f>
        <v>187379.157321508</v>
      </c>
      <c r="W15" s="240" t="n">
        <f aca="false">V15/U15-1</f>
        <v>2.41610266749782</v>
      </c>
    </row>
    <row r="16" customFormat="false" ht="14.25" hidden="false" customHeight="false" outlineLevel="0" collapsed="false">
      <c r="B16" s="238" t="s">
        <v>59</v>
      </c>
      <c r="C16" s="239" t="n">
        <v>1517898.21100731</v>
      </c>
      <c r="D16" s="239" t="n">
        <v>1226535.45932946</v>
      </c>
      <c r="E16" s="240" t="n">
        <f aca="false">D16/C16-1</f>
        <v>-0.191951442833901</v>
      </c>
      <c r="F16" s="241" t="n">
        <v>1607098.6605963</v>
      </c>
      <c r="G16" s="241" t="e">
        <f aca="false">#REF!</f>
        <v>#REF!</v>
      </c>
      <c r="H16" s="242" t="e">
        <f aca="false">G16/F16-1</f>
        <v>#REF!</v>
      </c>
      <c r="I16" s="243" t="n">
        <v>38419.3194291987</v>
      </c>
      <c r="J16" s="243" t="n">
        <f aca="false">'Matriz 2024 Editável'!S15</f>
        <v>58352.4027459954</v>
      </c>
      <c r="K16" s="244" t="n">
        <f aca="false">J16/I16-1</f>
        <v>0.518829682902908</v>
      </c>
      <c r="L16" s="245" t="n">
        <v>16969.2250287958</v>
      </c>
      <c r="M16" s="245" t="n">
        <f aca="false">'Matriz 2024 Editável'!V15</f>
        <v>42595.1385501123</v>
      </c>
      <c r="N16" s="246" t="n">
        <f aca="false">M16/L16-1</f>
        <v>1.51014047358267</v>
      </c>
      <c r="O16" s="247" t="n">
        <v>13309.8362699705</v>
      </c>
      <c r="P16" s="247" t="n">
        <f aca="false">'Matriz 2024 Editável'!AL15</f>
        <v>34337.288622692</v>
      </c>
      <c r="Q16" s="248" t="n">
        <f aca="false">P16/O16-1</f>
        <v>1.57984305187611</v>
      </c>
      <c r="R16" s="249" t="n">
        <v>16213.2798683386</v>
      </c>
      <c r="S16" s="249" t="n">
        <f aca="false">'Matriz 2024 Editável'!AQ15</f>
        <v>37272.9676347264</v>
      </c>
      <c r="T16" s="250" t="n">
        <f aca="false">S16/R16-1</f>
        <v>1.29891594652069</v>
      </c>
      <c r="U16" s="239" t="n">
        <f aca="false">I16+L16+O16+R16</f>
        <v>84911.6605963036</v>
      </c>
      <c r="V16" s="239" t="n">
        <f aca="false">J16+M16+P16+S16</f>
        <v>172557.797553526</v>
      </c>
      <c r="W16" s="240" t="n">
        <f aca="false">V16/U16-1</f>
        <v>1.03220377910072</v>
      </c>
    </row>
    <row r="17" customFormat="false" ht="14.25" hidden="false" customHeight="false" outlineLevel="0" collapsed="false">
      <c r="B17" s="238" t="s">
        <v>61</v>
      </c>
      <c r="C17" s="239" t="n">
        <v>535556.031781359</v>
      </c>
      <c r="D17" s="239" t="n">
        <v>620747.647656682</v>
      </c>
      <c r="E17" s="240" t="n">
        <f aca="false">D17/C17-1</f>
        <v>0.159071340475729</v>
      </c>
      <c r="F17" s="241" t="n">
        <v>619024.560802025</v>
      </c>
      <c r="G17" s="241" t="e">
        <f aca="false">#REF!</f>
        <v>#REF!</v>
      </c>
      <c r="H17" s="242" t="e">
        <f aca="false">G17/F17-1</f>
        <v>#REF!</v>
      </c>
      <c r="I17" s="243" t="n">
        <v>26783.7541163557</v>
      </c>
      <c r="J17" s="243" t="n">
        <f aca="false">'Matriz 2024 Editável'!S16</f>
        <v>37042.3340961098</v>
      </c>
      <c r="K17" s="244" t="n">
        <f aca="false">J17/I17-1</f>
        <v>0.383015014817868</v>
      </c>
      <c r="L17" s="245" t="n">
        <v>7196.91439139534</v>
      </c>
      <c r="M17" s="245" t="n">
        <f aca="false">'Matriz 2024 Editável'!V16</f>
        <v>10224.4459406611</v>
      </c>
      <c r="N17" s="246" t="n">
        <f aca="false">M17/L17-1</f>
        <v>0.420670774253684</v>
      </c>
      <c r="O17" s="247" t="n">
        <v>10965.1960061731</v>
      </c>
      <c r="P17" s="247" t="n">
        <f aca="false">'Matriz 2024 Editável'!AL16</f>
        <v>9027.53385249364</v>
      </c>
      <c r="Q17" s="248" t="n">
        <f aca="false">P17/O17-1</f>
        <v>-0.176710215903903</v>
      </c>
      <c r="R17" s="249" t="n">
        <v>14929.6962881008</v>
      </c>
      <c r="S17" s="249" t="n">
        <f aca="false">'Matriz 2024 Editável'!AQ16</f>
        <v>32140.8624459666</v>
      </c>
      <c r="T17" s="250" t="n">
        <f aca="false">S17/R17-1</f>
        <v>1.15281421843681</v>
      </c>
      <c r="U17" s="239" t="n">
        <f aca="false">I17+L17+O17+R17</f>
        <v>59875.5608020249</v>
      </c>
      <c r="V17" s="239" t="n">
        <f aca="false">J17+M17+P17+S17</f>
        <v>88435.1763352311</v>
      </c>
      <c r="W17" s="240" t="n">
        <f aca="false">V17/U17-1</f>
        <v>0.476982848271549</v>
      </c>
    </row>
    <row r="18" customFormat="false" ht="14.25" hidden="false" customHeight="false" outlineLevel="0" collapsed="false">
      <c r="B18" s="238" t="s">
        <v>62</v>
      </c>
      <c r="C18" s="239" t="n">
        <v>1091690.30826574</v>
      </c>
      <c r="D18" s="239" t="n">
        <v>1076168.83525847</v>
      </c>
      <c r="E18" s="240" t="n">
        <f aca="false">D18/C18-1</f>
        <v>-0.0142178353052593</v>
      </c>
      <c r="F18" s="241" t="n">
        <v>1197661.46202103</v>
      </c>
      <c r="G18" s="241" t="e">
        <f aca="false">#REF!</f>
        <v>#REF!</v>
      </c>
      <c r="H18" s="242" t="e">
        <f aca="false">G18/F18-1</f>
        <v>#REF!</v>
      </c>
      <c r="I18" s="243" t="n">
        <v>14270.0329308453</v>
      </c>
      <c r="J18" s="243" t="n">
        <f aca="false">'Matriz 2024 Editável'!S17</f>
        <v>28032.0366132723</v>
      </c>
      <c r="K18" s="244" t="n">
        <f aca="false">J18/I18-1</f>
        <v>0.964398873437764</v>
      </c>
      <c r="L18" s="245" t="n">
        <v>51923.6384873704</v>
      </c>
      <c r="M18" s="245" t="n">
        <f aca="false">'Matriz 2024 Editável'!V17</f>
        <v>92483.661448275</v>
      </c>
      <c r="N18" s="246" t="n">
        <f aca="false">M18/L18-1</f>
        <v>0.781147549410856</v>
      </c>
      <c r="O18" s="247" t="n">
        <v>19373.1252115083</v>
      </c>
      <c r="P18" s="247" t="n">
        <f aca="false">'Matriz 2024 Editável'!AL17</f>
        <v>49891.5381152012</v>
      </c>
      <c r="Q18" s="248" t="n">
        <f aca="false">P18/O18-1</f>
        <v>1.57529632263791</v>
      </c>
      <c r="R18" s="249" t="n">
        <v>20404.3571255649</v>
      </c>
      <c r="S18" s="249" t="n">
        <f aca="false">'Matriz 2024 Editável'!AQ17</f>
        <v>40481.0806039164</v>
      </c>
      <c r="T18" s="250" t="n">
        <f aca="false">S18/R18-1</f>
        <v>0.98394295663435</v>
      </c>
      <c r="U18" s="239" t="n">
        <f aca="false">I18+L18+O18+R18</f>
        <v>105971.153755289</v>
      </c>
      <c r="V18" s="239" t="n">
        <f aca="false">J18+M18+P18+S18</f>
        <v>210888.316780665</v>
      </c>
      <c r="W18" s="240" t="n">
        <f aca="false">V18/U18-1</f>
        <v>0.990053984574455</v>
      </c>
    </row>
    <row r="19" customFormat="false" ht="14.25" hidden="false" customHeight="false" outlineLevel="0" collapsed="false">
      <c r="B19" s="238" t="s">
        <v>64</v>
      </c>
      <c r="C19" s="239" t="n">
        <v>514668.260005671</v>
      </c>
      <c r="D19" s="239" t="n">
        <v>495329.280073328</v>
      </c>
      <c r="E19" s="240" t="n">
        <f aca="false">D19/C19-1</f>
        <v>-0.0375756218814231</v>
      </c>
      <c r="F19" s="241" t="n">
        <v>592364.645182891</v>
      </c>
      <c r="G19" s="241" t="e">
        <f aca="false">#REF!</f>
        <v>#REF!</v>
      </c>
      <c r="H19" s="242" t="e">
        <f aca="false">G19/F19-1</f>
        <v>#REF!</v>
      </c>
      <c r="I19" s="243" t="n">
        <v>10812.2941822174</v>
      </c>
      <c r="J19" s="243" t="n">
        <f aca="false">'Matriz 2024 Editável'!S18</f>
        <v>44622.4256292906</v>
      </c>
      <c r="K19" s="244" t="n">
        <f aca="false">J19/I19-1</f>
        <v>3.12700809627244</v>
      </c>
      <c r="L19" s="245" t="n">
        <v>25210.4930160121</v>
      </c>
      <c r="M19" s="245" t="n">
        <f aca="false">'Matriz 2024 Editável'!V18</f>
        <v>51493.1480891656</v>
      </c>
      <c r="N19" s="246" t="n">
        <f aca="false">M19/L19-1</f>
        <v>1.0425284049963</v>
      </c>
      <c r="O19" s="247" t="n">
        <v>15829.3251654812</v>
      </c>
      <c r="P19" s="247" t="n">
        <f aca="false">'Matriz 2024 Editável'!AL18</f>
        <v>31100.8670335691</v>
      </c>
      <c r="Q19" s="248" t="n">
        <f aca="false">P19/O19-1</f>
        <v>0.964762660974983</v>
      </c>
      <c r="R19" s="249" t="n">
        <v>25844.272813509</v>
      </c>
      <c r="S19" s="249" t="n">
        <f aca="false">'Matriz 2024 Editável'!AQ18</f>
        <v>39243.353621603</v>
      </c>
      <c r="T19" s="250" t="n">
        <f aca="false">S19/R19-1</f>
        <v>0.51845454909028</v>
      </c>
      <c r="U19" s="239" t="n">
        <f aca="false">I19+L19+O19+R19</f>
        <v>77696.3851772197</v>
      </c>
      <c r="V19" s="239" t="n">
        <f aca="false">J19+M19+P19+S19</f>
        <v>166459.794373628</v>
      </c>
      <c r="W19" s="240" t="n">
        <f aca="false">V19/U19-1</f>
        <v>1.14243936824018</v>
      </c>
    </row>
    <row r="20" customFormat="false" ht="14.25" hidden="false" customHeight="false" outlineLevel="0" collapsed="false">
      <c r="B20" s="238" t="s">
        <v>66</v>
      </c>
      <c r="C20" s="239" t="n">
        <v>581098.260004884</v>
      </c>
      <c r="D20" s="239" t="n">
        <v>748865.121737375</v>
      </c>
      <c r="E20" s="240" t="n">
        <f aca="false">D20/C20-1</f>
        <v>0.288706529135161</v>
      </c>
      <c r="F20" s="241" t="n">
        <v>761639.446541431</v>
      </c>
      <c r="G20" s="241" t="e">
        <f aca="false">#REF!</f>
        <v>#REF!</v>
      </c>
      <c r="H20" s="242" t="e">
        <f aca="false">G20/F20-1</f>
        <v>#REF!</v>
      </c>
      <c r="I20" s="243" t="n">
        <v>16410.537870472</v>
      </c>
      <c r="J20" s="243" t="n">
        <f aca="false">'Matriz 2024 Editável'!S19</f>
        <v>21882.1510297483</v>
      </c>
      <c r="K20" s="244" t="n">
        <f aca="false">J20/I20-1</f>
        <v>0.333420708234161</v>
      </c>
      <c r="L20" s="245" t="n">
        <v>4899.33648058922</v>
      </c>
      <c r="M20" s="245" t="n">
        <f aca="false">'Matriz 2024 Editável'!V19</f>
        <v>53787.1976712776</v>
      </c>
      <c r="N20" s="246" t="n">
        <f aca="false">M20/L20-1</f>
        <v>9.97846573395769</v>
      </c>
      <c r="O20" s="247" t="n">
        <v>22642.66010918</v>
      </c>
      <c r="P20" s="247" t="n">
        <f aca="false">'Matriz 2024 Editável'!AL19</f>
        <v>35901.8604741962</v>
      </c>
      <c r="Q20" s="248" t="n">
        <f aca="false">P20/O20-1</f>
        <v>0.585584922490645</v>
      </c>
      <c r="R20" s="249" t="n">
        <v>15471.9120811894</v>
      </c>
      <c r="S20" s="249" t="n">
        <f aca="false">'Matriz 2024 Editável'!AQ19</f>
        <v>53072.0589091894</v>
      </c>
      <c r="T20" s="250" t="n">
        <f aca="false">S20/R20-1</f>
        <v>2.43021978348196</v>
      </c>
      <c r="U20" s="239" t="n">
        <f aca="false">I20+L20+O20+R20</f>
        <v>59424.4465414306</v>
      </c>
      <c r="V20" s="239" t="n">
        <f aca="false">J20+M20+P20+S20</f>
        <v>164643.268084411</v>
      </c>
      <c r="W20" s="240" t="n">
        <f aca="false">V20/U20-1</f>
        <v>1.77063191441964</v>
      </c>
    </row>
    <row r="21" customFormat="false" ht="14.25" hidden="false" customHeight="false" outlineLevel="0" collapsed="false">
      <c r="B21" s="251" t="s">
        <v>67</v>
      </c>
      <c r="C21" s="239" t="n">
        <v>826839.04534745</v>
      </c>
      <c r="D21" s="239" t="n">
        <v>718073.831680775</v>
      </c>
      <c r="E21" s="240" t="n">
        <f aca="false">D21/C21-1</f>
        <v>-0.131543393213815</v>
      </c>
      <c r="F21" s="241" t="n">
        <v>990032.551032002</v>
      </c>
      <c r="G21" s="241" t="e">
        <f aca="false">#REF!</f>
        <v>#REF!</v>
      </c>
      <c r="H21" s="242" t="e">
        <f aca="false">G21/F21-1</f>
        <v>#REF!</v>
      </c>
      <c r="I21" s="243" t="n">
        <v>20417.124039517</v>
      </c>
      <c r="J21" s="243" t="n">
        <f aca="false">'Matriz 2024 Editável'!S20</f>
        <v>51773.4553775744</v>
      </c>
      <c r="K21" s="244" t="n">
        <f aca="false">J21/I21-1</f>
        <v>1.53578590585862</v>
      </c>
      <c r="L21" s="245" t="n">
        <v>97175.5811878458</v>
      </c>
      <c r="M21" s="245" t="n">
        <f aca="false">'Matriz 2024 Editável'!V20</f>
        <v>17110.6264085827</v>
      </c>
      <c r="N21" s="246" t="n">
        <f aca="false">M21/L21-1</f>
        <v>-0.823920513781061</v>
      </c>
      <c r="O21" s="247" t="n">
        <v>21757.7101634811</v>
      </c>
      <c r="P21" s="247" t="n">
        <f aca="false">'Matriz 2024 Editável'!AL20</f>
        <v>36813.6279495034</v>
      </c>
      <c r="Q21" s="248" t="n">
        <f aca="false">P21/O21-1</f>
        <v>0.691980804638747</v>
      </c>
      <c r="R21" s="249" t="n">
        <v>23843.0902937081</v>
      </c>
      <c r="S21" s="249" t="n">
        <f aca="false">'Matriz 2024 Editável'!AQ20</f>
        <v>37938.971996735</v>
      </c>
      <c r="T21" s="250" t="n">
        <f aca="false">S21/R21-1</f>
        <v>0.591193571361286</v>
      </c>
      <c r="U21" s="239" t="n">
        <f aca="false">I21+L21+O21+R21</f>
        <v>163193.505684552</v>
      </c>
      <c r="V21" s="239" t="n">
        <f aca="false">J21+M21+P21+S21</f>
        <v>143636.681732396</v>
      </c>
      <c r="W21" s="240" t="n">
        <f aca="false">V21/U21-1</f>
        <v>-0.119838248894287</v>
      </c>
    </row>
    <row r="22" customFormat="false" ht="14.25" hidden="false" customHeight="false" outlineLevel="0" collapsed="false">
      <c r="B22" s="238" t="s">
        <v>68</v>
      </c>
      <c r="C22" s="239" t="n">
        <v>520637.038734785</v>
      </c>
      <c r="D22" s="239" t="n">
        <v>463509.709268206</v>
      </c>
      <c r="E22" s="240" t="n">
        <f aca="false">D22/C22-1</f>
        <v>-0.109725826663055</v>
      </c>
      <c r="F22" s="241" t="n">
        <v>591619.187183446</v>
      </c>
      <c r="G22" s="241" t="e">
        <f aca="false">#REF!</f>
        <v>#REF!</v>
      </c>
      <c r="H22" s="242" t="e">
        <f aca="false">G22/F22-1</f>
        <v>#REF!</v>
      </c>
      <c r="I22" s="243" t="n">
        <v>5653.1284302964</v>
      </c>
      <c r="J22" s="243" t="n">
        <f aca="false">'Matriz 2024 Editável'!S21</f>
        <v>45194.5080091533</v>
      </c>
      <c r="K22" s="244" t="n">
        <f aca="false">J22/I22-1</f>
        <v>6.99460131967738</v>
      </c>
      <c r="L22" s="245" t="n">
        <v>31987.6380980192</v>
      </c>
      <c r="M22" s="245" t="n">
        <f aca="false">'Matriz 2024 Editável'!V21</f>
        <v>225119.238165889</v>
      </c>
      <c r="N22" s="246" t="n">
        <f aca="false">M22/L22-1</f>
        <v>6.0376949206459</v>
      </c>
      <c r="O22" s="247" t="n">
        <v>12688.593928197</v>
      </c>
      <c r="P22" s="247" t="n">
        <f aca="false">'Matriz 2024 Editável'!AL21</f>
        <v>22784.6271668485</v>
      </c>
      <c r="Q22" s="248" t="n">
        <f aca="false">P22/O22-1</f>
        <v>0.795677858065563</v>
      </c>
      <c r="R22" s="249" t="n">
        <v>16428.8267269335</v>
      </c>
      <c r="S22" s="249" t="n">
        <f aca="false">'Matriz 2024 Editável'!AQ21</f>
        <v>46017.282213433</v>
      </c>
      <c r="T22" s="250" t="n">
        <f aca="false">S22/R22-1</f>
        <v>1.80100843342587</v>
      </c>
      <c r="U22" s="239" t="n">
        <f aca="false">I22+L22+O22+R22</f>
        <v>66758.1871834461</v>
      </c>
      <c r="V22" s="239" t="n">
        <f aca="false">J22+M22+P22+S22</f>
        <v>339115.655555324</v>
      </c>
      <c r="W22" s="240" t="n">
        <f aca="false">V22/U22-1</f>
        <v>4.07976129764371</v>
      </c>
    </row>
    <row r="23" customFormat="false" ht="14.25" hidden="false" customHeight="false" outlineLevel="0" collapsed="false">
      <c r="B23" s="238" t="s">
        <v>69</v>
      </c>
      <c r="C23" s="239" t="n">
        <v>929511.707212858</v>
      </c>
      <c r="D23" s="239" t="n">
        <v>937491.139362271</v>
      </c>
      <c r="E23" s="240" t="n">
        <f aca="false">D23/C23-1</f>
        <v>0.00858454184868651</v>
      </c>
      <c r="F23" s="241" t="n">
        <v>1117189.97396545</v>
      </c>
      <c r="G23" s="241" t="e">
        <f aca="false">#REF!</f>
        <v>#REF!</v>
      </c>
      <c r="H23" s="242" t="e">
        <f aca="false">G23/F23-1</f>
        <v>#REF!</v>
      </c>
      <c r="I23" s="243" t="n">
        <v>8836.4434687157</v>
      </c>
      <c r="J23" s="243" t="n">
        <f aca="false">'Matriz 2024 Editável'!S22</f>
        <v>15303.2036613272</v>
      </c>
      <c r="K23" s="244" t="n">
        <f aca="false">J23/I23-1</f>
        <v>0.731828389499264</v>
      </c>
      <c r="L23" s="245" t="n">
        <v>9644.5547606301</v>
      </c>
      <c r="M23" s="245" t="n">
        <f aca="false">'Matriz 2024 Editável'!V22</f>
        <v>77288.1027927735</v>
      </c>
      <c r="N23" s="246" t="n">
        <f aca="false">M23/L23-1</f>
        <v>7.01365171446485</v>
      </c>
      <c r="O23" s="247" t="n">
        <v>12015.49580081</v>
      </c>
      <c r="P23" s="247" t="n">
        <f aca="false">'Matriz 2024 Editável'!AL22</f>
        <v>18308.8551024132</v>
      </c>
      <c r="Q23" s="248" t="n">
        <f aca="false">P23/O23-1</f>
        <v>0.523770255171572</v>
      </c>
      <c r="R23" s="249" t="n">
        <v>24009.4799352917</v>
      </c>
      <c r="S23" s="249" t="n">
        <f aca="false">'Matriz 2024 Editável'!AQ22</f>
        <v>39396.6479716874</v>
      </c>
      <c r="T23" s="250" t="n">
        <f aca="false">S23/R23-1</f>
        <v>0.640878856096254</v>
      </c>
      <c r="U23" s="239" t="n">
        <f aca="false">I23+L23+O23+R23</f>
        <v>54505.9739654475</v>
      </c>
      <c r="V23" s="239" t="n">
        <f aca="false">J23+M23+P23+S23</f>
        <v>150296.809528201</v>
      </c>
      <c r="W23" s="240" t="n">
        <f aca="false">V23/U23-1</f>
        <v>1.7574373705069</v>
      </c>
    </row>
    <row r="24" customFormat="false" ht="14.25" hidden="false" customHeight="false" outlineLevel="0" collapsed="false">
      <c r="B24" s="238" t="s">
        <v>226</v>
      </c>
      <c r="C24" s="239" t="n">
        <v>772684.066039655</v>
      </c>
      <c r="D24" s="239" t="n">
        <v>747403.519936738</v>
      </c>
      <c r="E24" s="240" t="n">
        <f aca="false">D24/C24-1</f>
        <v>-0.032717830241396</v>
      </c>
      <c r="F24" s="241" t="n">
        <v>888024.882154206</v>
      </c>
      <c r="G24" s="241" t="e">
        <f aca="false">#REF!</f>
        <v>#REF!</v>
      </c>
      <c r="H24" s="242" t="e">
        <f aca="false">G24/F24-1</f>
        <v>#REF!</v>
      </c>
      <c r="I24" s="243" t="n">
        <v>17892.4259055982</v>
      </c>
      <c r="J24" s="243" t="n">
        <f aca="false">'Matriz 2024 Editável'!S23</f>
        <v>12728.8329519451</v>
      </c>
      <c r="K24" s="244" t="n">
        <f aca="false">J24/I24-1</f>
        <v>-0.288590992685766</v>
      </c>
      <c r="L24" s="245" t="n">
        <v>24610.2431822975</v>
      </c>
      <c r="M24" s="245" t="n">
        <f aca="false">'Matriz 2024 Editável'!V23</f>
        <v>22855.8296678265</v>
      </c>
      <c r="N24" s="246" t="n">
        <f aca="false">M24/L24-1</f>
        <v>-0.0712879389884686</v>
      </c>
      <c r="O24" s="247" t="n">
        <v>22252.4208958215</v>
      </c>
      <c r="P24" s="247" t="n">
        <f aca="false">'Matriz 2024 Editável'!AL23</f>
        <v>20011.7923122805</v>
      </c>
      <c r="Q24" s="248" t="n">
        <f aca="false">P24/O24-1</f>
        <v>-0.100691452585356</v>
      </c>
      <c r="R24" s="249" t="n">
        <v>19270.7921704887</v>
      </c>
      <c r="S24" s="249" t="n">
        <f aca="false">'Matriz 2024 Editável'!AQ23</f>
        <v>41183.4689686051</v>
      </c>
      <c r="T24" s="250" t="n">
        <f aca="false">S24/R24-1</f>
        <v>1.13709268432013</v>
      </c>
      <c r="U24" s="239" t="n">
        <f aca="false">I24+L24+O24+R24</f>
        <v>84025.8821542059</v>
      </c>
      <c r="V24" s="239" t="n">
        <f aca="false">J24+M24+P24+S24</f>
        <v>96779.9239006572</v>
      </c>
      <c r="W24" s="240" t="n">
        <f aca="false">V24/U24-1</f>
        <v>0.151787061551402</v>
      </c>
    </row>
    <row r="25" customFormat="false" ht="14.25" hidden="false" customHeight="false" outlineLevel="0" collapsed="false">
      <c r="B25" s="238" t="s">
        <v>70</v>
      </c>
      <c r="C25" s="239" t="n">
        <v>877575.086008949</v>
      </c>
      <c r="D25" s="239" t="n">
        <v>799548.893551227</v>
      </c>
      <c r="E25" s="240" t="n">
        <f aca="false">D25/C25-1</f>
        <v>-0.088911129886983</v>
      </c>
      <c r="F25" s="241" t="n">
        <v>971691.621269661</v>
      </c>
      <c r="G25" s="241" t="e">
        <f aca="false">#REF!</f>
        <v>#REF!</v>
      </c>
      <c r="H25" s="242" t="e">
        <f aca="false">G25/F25-1</f>
        <v>#REF!</v>
      </c>
      <c r="I25" s="243" t="n">
        <v>30625.6860592755</v>
      </c>
      <c r="J25" s="243" t="n">
        <f aca="false">'Matriz 2024 Editável'!S24</f>
        <v>83237.9862700229</v>
      </c>
      <c r="K25" s="244" t="n">
        <f aca="false">J25/I25-1</f>
        <v>1.71791417534018</v>
      </c>
      <c r="L25" s="245" t="n">
        <v>22708.1001281615</v>
      </c>
      <c r="M25" s="245" t="n">
        <f aca="false">'Matriz 2024 Editável'!V24</f>
        <v>44195.7320195297</v>
      </c>
      <c r="N25" s="246" t="n">
        <f aca="false">M25/L25-1</f>
        <v>0.94625405780734</v>
      </c>
      <c r="O25" s="247" t="n">
        <v>21165.097282884</v>
      </c>
      <c r="P25" s="247" t="n">
        <f aca="false">'Matriz 2024 Editável'!AL24</f>
        <v>13253.986226604</v>
      </c>
      <c r="Q25" s="248" t="n">
        <f aca="false">P25/O25-1</f>
        <v>-0.373780991910566</v>
      </c>
      <c r="R25" s="249" t="n">
        <v>19617.6517903911</v>
      </c>
      <c r="S25" s="249" t="n">
        <f aca="false">'Matriz 2024 Editável'!AQ24</f>
        <v>37255.5257993131</v>
      </c>
      <c r="T25" s="250" t="n">
        <f aca="false">S25/R25-1</f>
        <v>0.899081816589343</v>
      </c>
      <c r="U25" s="239" t="n">
        <f aca="false">I25+L25+O25+R25</f>
        <v>94116.5352607121</v>
      </c>
      <c r="V25" s="239" t="n">
        <f aca="false">J25+M25+P25+S25</f>
        <v>177943.23031547</v>
      </c>
      <c r="W25" s="240" t="n">
        <f aca="false">V25/U25-1</f>
        <v>0.890669156302337</v>
      </c>
    </row>
    <row r="26" customFormat="false" ht="14.25" hidden="false" customHeight="false" outlineLevel="0" collapsed="false">
      <c r="B26" s="238" t="s">
        <v>71</v>
      </c>
      <c r="C26" s="239" t="n">
        <v>708265.872312192</v>
      </c>
      <c r="D26" s="239" t="n">
        <v>649589.965402586</v>
      </c>
      <c r="E26" s="240" t="n">
        <f aca="false">D26/C26-1</f>
        <v>-0.0828444644919197</v>
      </c>
      <c r="F26" s="241" t="n">
        <v>799641.954605863</v>
      </c>
      <c r="G26" s="241" t="e">
        <f aca="false">#REF!</f>
        <v>#REF!</v>
      </c>
      <c r="H26" s="242" t="e">
        <f aca="false">G26/F26-1</f>
        <v>#REF!</v>
      </c>
      <c r="I26" s="243" t="n">
        <v>12733.2601536773</v>
      </c>
      <c r="J26" s="243" t="n">
        <f aca="false">'Matriz 2024 Editável'!S25</f>
        <v>32036.6132723112</v>
      </c>
      <c r="K26" s="244" t="n">
        <f aca="false">J26/I26-1</f>
        <v>1.51597885267892</v>
      </c>
      <c r="L26" s="245" t="n">
        <v>32624.389610811</v>
      </c>
      <c r="M26" s="245" t="n">
        <f aca="false">'Matriz 2024 Editável'!V25</f>
        <v>59137.2922151488</v>
      </c>
      <c r="N26" s="246" t="n">
        <f aca="false">M26/L26-1</f>
        <v>0.812671222990545</v>
      </c>
      <c r="O26" s="247" t="n">
        <v>18499.1493044224</v>
      </c>
      <c r="P26" s="247" t="n">
        <f aca="false">'Matriz 2024 Editável'!AL25</f>
        <v>73468.6966848604</v>
      </c>
      <c r="Q26" s="248" t="n">
        <f aca="false">P26/O26-1</f>
        <v>2.97146352385496</v>
      </c>
      <c r="R26" s="249" t="n">
        <v>20739.1555369519</v>
      </c>
      <c r="S26" s="249" t="n">
        <f aca="false">'Matriz 2024 Editável'!AQ25</f>
        <v>40149.7335129663</v>
      </c>
      <c r="T26" s="250" t="n">
        <f aca="false">S26/R26-1</f>
        <v>0.935938685711175</v>
      </c>
      <c r="U26" s="239" t="n">
        <f aca="false">I26+L26+O26+R26</f>
        <v>84595.9546058626</v>
      </c>
      <c r="V26" s="239" t="n">
        <f aca="false">J26+M26+P26+S26</f>
        <v>204792.335685287</v>
      </c>
      <c r="W26" s="240" t="n">
        <f aca="false">V26/U26-1</f>
        <v>1.42082894672004</v>
      </c>
    </row>
    <row r="27" customFormat="false" ht="14.25" hidden="false" customHeight="false" outlineLevel="0" collapsed="false">
      <c r="B27" s="238" t="s">
        <v>73</v>
      </c>
      <c r="C27" s="239" t="n">
        <v>338095.481833368</v>
      </c>
      <c r="D27" s="239" t="n">
        <v>299077.401053269</v>
      </c>
      <c r="E27" s="240" t="n">
        <f aca="false">D27/C27-1</f>
        <v>-0.115405507842099</v>
      </c>
      <c r="F27" s="241" t="n">
        <v>403837.825555215</v>
      </c>
      <c r="G27" s="241" t="e">
        <f aca="false">#REF!</f>
        <v>#REF!</v>
      </c>
      <c r="H27" s="242" t="e">
        <f aca="false">G27/F27-1</f>
        <v>#REF!</v>
      </c>
      <c r="I27" s="243" t="n">
        <v>9165.75192096595</v>
      </c>
      <c r="J27" s="243" t="n">
        <f aca="false">'Matriz 2024 Editável'!S26</f>
        <v>21024.0274599542</v>
      </c>
      <c r="K27" s="244" t="n">
        <f aca="false">J27/I27-1</f>
        <v>1.29375916359501</v>
      </c>
      <c r="L27" s="245" t="n">
        <v>20384.1598935773</v>
      </c>
      <c r="M27" s="245" t="n">
        <f aca="false">'Matriz 2024 Editável'!V26</f>
        <v>40623.626694835</v>
      </c>
      <c r="N27" s="246" t="n">
        <f aca="false">M27/L27-1</f>
        <v>0.99290168969067</v>
      </c>
      <c r="O27" s="247" t="n">
        <v>11549.1918169037</v>
      </c>
      <c r="P27" s="247" t="n">
        <f aca="false">'Matriz 2024 Editável'!AL26</f>
        <v>57152.8012130921</v>
      </c>
      <c r="Q27" s="248" t="n">
        <f aca="false">P27/O27-1</f>
        <v>3.94864074639766</v>
      </c>
      <c r="R27" s="249" t="n">
        <v>24643.2400904003</v>
      </c>
      <c r="S27" s="249" t="n">
        <f aca="false">'Matriz 2024 Editável'!AQ26</f>
        <v>27577.6535801812</v>
      </c>
      <c r="T27" s="250" t="n">
        <f aca="false">S27/R27-1</f>
        <v>0.119075798434638</v>
      </c>
      <c r="U27" s="239" t="n">
        <f aca="false">I27+L27+O27+R27</f>
        <v>65742.3437218473</v>
      </c>
      <c r="V27" s="239" t="n">
        <f aca="false">J27+M27+P27+S27</f>
        <v>146378.108948063</v>
      </c>
      <c r="W27" s="240" t="n">
        <f aca="false">V27/U27-1</f>
        <v>1.22654229620078</v>
      </c>
    </row>
    <row r="28" customFormat="false" ht="14.25" hidden="false" customHeight="false" outlineLevel="0" collapsed="false">
      <c r="B28" s="238" t="s">
        <v>74</v>
      </c>
      <c r="C28" s="239" t="n">
        <v>619777.646980402</v>
      </c>
      <c r="D28" s="239" t="n">
        <v>699895.671093074</v>
      </c>
      <c r="E28" s="240" t="n">
        <f aca="false">D28/C28-1</f>
        <v>0.129268979775267</v>
      </c>
      <c r="F28" s="241" t="n">
        <v>729356.80159897</v>
      </c>
      <c r="G28" s="241" t="e">
        <f aca="false">#REF!</f>
        <v>#REF!</v>
      </c>
      <c r="H28" s="242" t="e">
        <f aca="false">G28/F28-1</f>
        <v>#REF!</v>
      </c>
      <c r="I28" s="243" t="n">
        <v>5762.8979143798</v>
      </c>
      <c r="J28" s="243" t="n">
        <f aca="false">'Matriz 2024 Editável'!S27</f>
        <v>16590.3890160183</v>
      </c>
      <c r="K28" s="244" t="n">
        <f aca="false">J28/I28-1</f>
        <v>1.87882750354146</v>
      </c>
      <c r="L28" s="245" t="n">
        <v>20477.4419623303</v>
      </c>
      <c r="M28" s="245" t="n">
        <f aca="false">'Matriz 2024 Editável'!V27</f>
        <v>41454.1613414344</v>
      </c>
      <c r="N28" s="246" t="n">
        <f aca="false">M28/L28-1</f>
        <v>1.02438182550791</v>
      </c>
      <c r="O28" s="247" t="n">
        <v>13448.4283135925</v>
      </c>
      <c r="P28" s="247" t="n">
        <f aca="false">'Matriz 2024 Editável'!AL27</f>
        <v>17568.6404882675</v>
      </c>
      <c r="Q28" s="248" t="n">
        <f aca="false">P28/O28-1</f>
        <v>0.306371278382817</v>
      </c>
      <c r="R28" s="249" t="n">
        <v>20536.0334086669</v>
      </c>
      <c r="S28" s="249" t="n">
        <f aca="false">'Matriz 2024 Editável'!AQ27</f>
        <v>41940.5663152144</v>
      </c>
      <c r="T28" s="250" t="n">
        <f aca="false">S28/R28-1</f>
        <v>1.04229149225644</v>
      </c>
      <c r="U28" s="239" t="n">
        <f aca="false">I28+L28+O28+R28</f>
        <v>60224.8015989695</v>
      </c>
      <c r="V28" s="239" t="n">
        <f aca="false">J28+M28+P28+S28</f>
        <v>117553.757160935</v>
      </c>
      <c r="W28" s="240" t="n">
        <f aca="false">V28/U28-1</f>
        <v>0.951916055177939</v>
      </c>
    </row>
    <row r="29" customFormat="false" ht="14.25" hidden="false" customHeight="false" outlineLevel="0" collapsed="false">
      <c r="B29" s="238" t="s">
        <v>76</v>
      </c>
      <c r="C29" s="239" t="n">
        <v>345209.625735525</v>
      </c>
      <c r="D29" s="239" t="n">
        <v>309044.972512018</v>
      </c>
      <c r="E29" s="240" t="n">
        <f aca="false">D29/C29-1</f>
        <v>-0.104761427629523</v>
      </c>
      <c r="F29" s="241" t="n">
        <v>406873.937988104</v>
      </c>
      <c r="G29" s="241" t="e">
        <f aca="false">#REF!</f>
        <v>#REF!</v>
      </c>
      <c r="H29" s="242" t="e">
        <f aca="false">G29/F29-1</f>
        <v>#REF!</v>
      </c>
      <c r="I29" s="243" t="n">
        <v>6915.47749725575</v>
      </c>
      <c r="J29" s="243" t="n">
        <f aca="false">'Matriz 2024 Editável'!S28</f>
        <v>10726.5446224256</v>
      </c>
      <c r="K29" s="244" t="n">
        <f aca="false">J29/I29-1</f>
        <v>0.551092404925355</v>
      </c>
      <c r="L29" s="245" t="n">
        <v>2672.73405687773</v>
      </c>
      <c r="M29" s="245" t="n">
        <f aca="false">'Matriz 2024 Editável'!V28</f>
        <v>7216.78163792721</v>
      </c>
      <c r="N29" s="246" t="n">
        <f aca="false">M29/L29-1</f>
        <v>1.70014954138677</v>
      </c>
      <c r="O29" s="247" t="n">
        <v>27432.8606080454</v>
      </c>
      <c r="P29" s="247" t="n">
        <f aca="false">'Matriz 2024 Editável'!AL28</f>
        <v>56354.7482173449</v>
      </c>
      <c r="Q29" s="248" t="n">
        <f aca="false">P29/O29-1</f>
        <v>1.05427895481004</v>
      </c>
      <c r="R29" s="249" t="n">
        <v>24643.2400904003</v>
      </c>
      <c r="S29" s="249" t="n">
        <f aca="false">'Matriz 2024 Editável'!AQ28</f>
        <v>39396.6479716874</v>
      </c>
      <c r="T29" s="250" t="n">
        <f aca="false">S29/R29-1</f>
        <v>0.598679712049482</v>
      </c>
      <c r="U29" s="239" t="n">
        <f aca="false">I29+L29+O29+R29</f>
        <v>61664.3122525792</v>
      </c>
      <c r="V29" s="239" t="n">
        <f aca="false">J29+M29+P29+S29</f>
        <v>113694.722449385</v>
      </c>
      <c r="W29" s="240" t="n">
        <f aca="false">V29/U29-1</f>
        <v>0.8437685963915</v>
      </c>
    </row>
    <row r="30" customFormat="false" ht="14.25" hidden="false" customHeight="false" outlineLevel="0" collapsed="false">
      <c r="B30" s="238" t="s">
        <v>77</v>
      </c>
      <c r="C30" s="239" t="n">
        <f aca="false">SUM(C4:C29)</f>
        <v>19021402.97</v>
      </c>
      <c r="D30" s="239" t="n">
        <f aca="false">SUM(D4:D29)</f>
        <v>18421403</v>
      </c>
      <c r="E30" s="240" t="n">
        <f aca="false">D30/C30-1</f>
        <v>-0.0315434130146078</v>
      </c>
      <c r="F30" s="241" t="n">
        <f aca="false">SUM(F4:F29)</f>
        <v>21830079.4520116</v>
      </c>
      <c r="G30" s="241" t="e">
        <f aca="false">SUM(G4:G29)</f>
        <v>#REF!</v>
      </c>
      <c r="H30" s="242" t="e">
        <f aca="false">G30/F30-1</f>
        <v>#REF!</v>
      </c>
      <c r="I30" s="243" t="n">
        <f aca="false">SUM(I4:I29)</f>
        <v>500000</v>
      </c>
      <c r="J30" s="243" t="n">
        <f aca="false">SUM(J4:J29)</f>
        <v>1000000</v>
      </c>
      <c r="K30" s="244" t="n">
        <f aca="false">J30/I30-1</f>
        <v>0.999999999999999</v>
      </c>
      <c r="L30" s="245" t="n">
        <f aca="false">SUM(L4:L29)</f>
        <v>500000</v>
      </c>
      <c r="M30" s="245" t="n">
        <f aca="false">SUM(M4:M29)</f>
        <v>1000000</v>
      </c>
      <c r="N30" s="246" t="n">
        <f aca="false">M30/L30-1</f>
        <v>1</v>
      </c>
      <c r="O30" s="247" t="n">
        <f aca="false">SUM(O4:O29)</f>
        <v>500000</v>
      </c>
      <c r="P30" s="247" t="n">
        <f aca="false">SUM(P4:P29)</f>
        <v>1000000</v>
      </c>
      <c r="Q30" s="248" t="n">
        <f aca="false">P30/O30-1</f>
        <v>0.999999999999999</v>
      </c>
      <c r="R30" s="249" t="n">
        <f aca="false">SUM(R4:R29)</f>
        <v>500000</v>
      </c>
      <c r="S30" s="249" t="n">
        <f aca="false">SUM(S4:S29)</f>
        <v>1000000</v>
      </c>
      <c r="T30" s="250" t="n">
        <f aca="false">S30/R30-1</f>
        <v>1</v>
      </c>
      <c r="U30" s="239" t="n">
        <f aca="false">SUM(U4:U29)</f>
        <v>2000000</v>
      </c>
      <c r="V30" s="239" t="n">
        <f aca="false">SUM(V4:V29)</f>
        <v>4000000</v>
      </c>
      <c r="W30" s="240" t="n">
        <f aca="false">V30/U30-1</f>
        <v>1</v>
      </c>
    </row>
  </sheetData>
  <mergeCells count="8">
    <mergeCell ref="B2:B3"/>
    <mergeCell ref="C2:E2"/>
    <mergeCell ref="F2:H2"/>
    <mergeCell ref="I2:K2"/>
    <mergeCell ref="L2:N2"/>
    <mergeCell ref="O2:Q2"/>
    <mergeCell ref="R2:T2"/>
    <mergeCell ref="U2:W2"/>
  </mergeCells>
  <conditionalFormatting sqref="W4:W29">
    <cfRule type="colorScale" priority="2">
      <colorScale>
        <cfvo type="min" val="0"/>
        <cfvo type="percentile" val="50"/>
        <cfvo type="max" val="0"/>
        <color rgb="FFF8696B"/>
        <color rgb="FFFCFCFF"/>
        <color rgb="FF63BE7B"/>
      </colorScale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28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selection pane="topLeft" activeCell="N2" activeCellId="0" sqref="N2"/>
    </sheetView>
  </sheetViews>
  <sheetFormatPr defaultColWidth="10.66796875" defaultRowHeight="14.25" customHeight="true" zeroHeight="false" outlineLevelRow="0" outlineLevelCol="0"/>
  <cols>
    <col collapsed="false" customWidth="true" hidden="false" outlineLevel="0" max="1" min="1" style="0" width="22"/>
    <col collapsed="false" customWidth="true" hidden="false" outlineLevel="0" max="4" min="2" style="252" width="22"/>
    <col collapsed="false" customWidth="true" hidden="false" outlineLevel="0" max="6" min="5" style="0" width="22"/>
    <col collapsed="false" customWidth="true" hidden="false" outlineLevel="0" max="11" min="7" style="252" width="22"/>
    <col collapsed="false" customWidth="true" hidden="false" outlineLevel="0" max="12" min="12" style="0" width="22"/>
    <col collapsed="false" customWidth="true" hidden="false" outlineLevel="0" max="13" min="13" style="252" width="22"/>
    <col collapsed="false" customWidth="true" hidden="false" outlineLevel="0" max="15" min="14" style="0" width="22"/>
    <col collapsed="false" customWidth="true" hidden="false" outlineLevel="0" max="16" min="16" style="252" width="22"/>
    <col collapsed="false" customWidth="true" hidden="false" outlineLevel="0" max="31" min="17" style="0" width="22"/>
    <col collapsed="false" customWidth="true" hidden="false" outlineLevel="0" max="32" min="32" style="252" width="22"/>
    <col collapsed="false" customWidth="true" hidden="false" outlineLevel="0" max="36" min="33" style="0" width="22"/>
    <col collapsed="false" customWidth="true" hidden="false" outlineLevel="0" max="38" min="37" style="252" width="22"/>
    <col collapsed="false" customWidth="true" hidden="false" outlineLevel="0" max="39" min="39" style="0" width="22"/>
  </cols>
  <sheetData>
    <row r="1" s="253" customFormat="true" ht="35.5" hidden="false" customHeight="false" outlineLevel="0" collapsed="false">
      <c r="A1" s="253" t="s">
        <v>1</v>
      </c>
      <c r="B1" s="254" t="s">
        <v>2</v>
      </c>
      <c r="C1" s="254" t="s">
        <v>236</v>
      </c>
      <c r="D1" s="254" t="s">
        <v>237</v>
      </c>
      <c r="E1" s="253" t="s">
        <v>238</v>
      </c>
      <c r="F1" s="253" t="s">
        <v>239</v>
      </c>
      <c r="G1" s="254" t="s">
        <v>240</v>
      </c>
      <c r="H1" s="254" t="s">
        <v>241</v>
      </c>
      <c r="I1" s="254" t="s">
        <v>242</v>
      </c>
      <c r="J1" s="254" t="s">
        <v>8</v>
      </c>
      <c r="K1" s="254" t="s">
        <v>215</v>
      </c>
      <c r="L1" s="253" t="s">
        <v>10</v>
      </c>
      <c r="M1" s="254" t="s">
        <v>11</v>
      </c>
      <c r="N1" s="253" t="s">
        <v>12</v>
      </c>
      <c r="O1" s="253" t="s">
        <v>13</v>
      </c>
      <c r="P1" s="254" t="s">
        <v>14</v>
      </c>
      <c r="Q1" s="253" t="s">
        <v>15</v>
      </c>
      <c r="R1" s="253" t="s">
        <v>243</v>
      </c>
      <c r="S1" s="253" t="s">
        <v>217</v>
      </c>
      <c r="T1" s="253" t="s">
        <v>18</v>
      </c>
      <c r="U1" s="253" t="s">
        <v>19</v>
      </c>
      <c r="V1" s="253" t="s">
        <v>20</v>
      </c>
      <c r="W1" s="253" t="s">
        <v>21</v>
      </c>
      <c r="X1" s="253" t="s">
        <v>22</v>
      </c>
      <c r="Y1" s="253" t="s">
        <v>244</v>
      </c>
      <c r="Z1" s="253" t="s">
        <v>245</v>
      </c>
      <c r="AA1" s="253" t="s">
        <v>25</v>
      </c>
      <c r="AB1" s="253" t="s">
        <v>26</v>
      </c>
      <c r="AC1" s="253" t="s">
        <v>27</v>
      </c>
      <c r="AD1" s="253" t="s">
        <v>218</v>
      </c>
      <c r="AE1" s="253" t="s">
        <v>219</v>
      </c>
      <c r="AF1" s="254" t="s">
        <v>220</v>
      </c>
      <c r="AG1" s="253" t="s">
        <v>246</v>
      </c>
      <c r="AH1" s="253" t="s">
        <v>247</v>
      </c>
      <c r="AI1" s="253" t="s">
        <v>142</v>
      </c>
      <c r="AJ1" s="253" t="s">
        <v>34</v>
      </c>
      <c r="AK1" s="254" t="s">
        <v>248</v>
      </c>
      <c r="AL1" s="254" t="s">
        <v>249</v>
      </c>
      <c r="AM1" s="253" t="s">
        <v>224</v>
      </c>
    </row>
    <row r="2" customFormat="false" ht="14.25" hidden="false" customHeight="false" outlineLevel="0" collapsed="false">
      <c r="A2" s="255" t="s">
        <v>44</v>
      </c>
      <c r="B2" s="256" t="n">
        <v>634993</v>
      </c>
      <c r="C2" s="256" t="n">
        <v>507994.4</v>
      </c>
      <c r="D2" s="256" t="n">
        <v>126998.6</v>
      </c>
      <c r="E2" s="257" t="n">
        <v>0.0167722929398488</v>
      </c>
      <c r="F2" s="257" t="n">
        <v>0.0228513539628522</v>
      </c>
      <c r="G2" s="256" t="n">
        <v>109444.679161134</v>
      </c>
      <c r="H2" s="256" t="n">
        <v>806875.389583509</v>
      </c>
      <c r="I2" s="256" t="n">
        <v>617439.079161134</v>
      </c>
      <c r="J2" s="256" t="n">
        <v>189436.310422375</v>
      </c>
      <c r="K2" s="256" t="n">
        <v>806875.389583509</v>
      </c>
      <c r="L2" s="257" t="n">
        <v>0.0291341570422368</v>
      </c>
      <c r="M2" s="256" t="n">
        <v>17480.4942253421</v>
      </c>
      <c r="N2" s="257" t="n">
        <v>10710</v>
      </c>
      <c r="O2" s="257" t="n">
        <v>0.0234489946051986</v>
      </c>
      <c r="P2" s="256" t="n">
        <v>14069.3967631192</v>
      </c>
      <c r="Q2" s="257" t="n">
        <v>719.448</v>
      </c>
      <c r="R2" s="257" t="n">
        <v>4.78609625668449</v>
      </c>
      <c r="S2" s="257" t="n">
        <v>0.0406200796042648</v>
      </c>
      <c r="T2" s="257" t="n">
        <v>0.937745587745588</v>
      </c>
      <c r="U2" s="257" t="n">
        <v>0.0398790137711865</v>
      </c>
      <c r="V2" s="257" t="n">
        <v>0.423669231137954</v>
      </c>
      <c r="W2" s="257" t="n">
        <v>0.0385131810604722</v>
      </c>
      <c r="X2" s="257" t="n">
        <v>0.0690981209855239</v>
      </c>
      <c r="Y2" s="257" t="n">
        <v>0.0195815943535716</v>
      </c>
      <c r="Z2" s="0" t="n">
        <v>69</v>
      </c>
      <c r="AA2" s="257" t="n">
        <v>0.0245202558635394</v>
      </c>
      <c r="AB2" s="0" t="n">
        <v>46092</v>
      </c>
      <c r="AC2" s="257" t="n">
        <v>0.0245335814440705</v>
      </c>
      <c r="AD2" s="257" t="n">
        <v>0.0994440056628828</v>
      </c>
      <c r="AE2" s="257" t="n">
        <v>0.0497220028314414</v>
      </c>
      <c r="AF2" s="256" t="n">
        <v>29833.2016988649</v>
      </c>
      <c r="AG2" s="257" t="n">
        <v>5</v>
      </c>
      <c r="AH2" s="257" t="n">
        <v>5</v>
      </c>
      <c r="AI2" s="257" t="n">
        <v>10</v>
      </c>
      <c r="AJ2" s="257" t="n">
        <v>0.0381752376471704</v>
      </c>
      <c r="AK2" s="256" t="n">
        <v>45810.2851766045</v>
      </c>
      <c r="AL2" s="256" t="n">
        <v>906223.278888264</v>
      </c>
      <c r="AM2" s="0" t="s">
        <v>250</v>
      </c>
    </row>
    <row r="3" customFormat="false" ht="14.25" hidden="false" customHeight="false" outlineLevel="0" collapsed="false">
      <c r="A3" s="255" t="s">
        <v>45</v>
      </c>
      <c r="B3" s="256" t="n">
        <v>763317</v>
      </c>
      <c r="C3" s="256" t="n">
        <v>610653.6</v>
      </c>
      <c r="D3" s="256" t="n">
        <v>152663.4</v>
      </c>
      <c r="E3" s="257" t="n">
        <v>0.0442659085689806</v>
      </c>
      <c r="F3" s="257" t="n">
        <v>0.0182900901467637</v>
      </c>
      <c r="G3" s="256" t="n">
        <v>237717.375128539</v>
      </c>
      <c r="H3" s="256" t="n">
        <v>1162619.92825601</v>
      </c>
      <c r="I3" s="256" t="n">
        <v>848370.975128539</v>
      </c>
      <c r="J3" s="256" t="n">
        <v>314248.953127471</v>
      </c>
      <c r="K3" s="256" t="n">
        <v>1162619.92825601</v>
      </c>
      <c r="L3" s="257" t="n">
        <v>0.0867265871416036</v>
      </c>
      <c r="M3" s="256" t="n">
        <v>52035.9522849622</v>
      </c>
      <c r="N3" s="257" t="n">
        <v>30720</v>
      </c>
      <c r="O3" s="257" t="n">
        <v>0.0672598612765361</v>
      </c>
      <c r="P3" s="256" t="n">
        <v>40355.9167659217</v>
      </c>
      <c r="Q3" s="257" t="n">
        <v>1898.78745275618</v>
      </c>
      <c r="R3" s="257" t="n">
        <v>4.87054409005628</v>
      </c>
      <c r="S3" s="257" t="n">
        <v>0.0413367968472954</v>
      </c>
      <c r="T3" s="257" t="n">
        <v>0.956723184015855</v>
      </c>
      <c r="U3" s="257" t="n">
        <v>0.0406860640339613</v>
      </c>
      <c r="V3" s="257" t="n">
        <v>0.191362436359735</v>
      </c>
      <c r="W3" s="257" t="n">
        <v>0.0173955898092958</v>
      </c>
      <c r="X3" s="257" t="n">
        <v>0.113241146096034</v>
      </c>
      <c r="Y3" s="257" t="n">
        <v>0.0320912082030513</v>
      </c>
      <c r="Z3" s="0" t="n">
        <v>156</v>
      </c>
      <c r="AA3" s="257" t="n">
        <v>0.0554371002132196</v>
      </c>
      <c r="AB3" s="0" t="n">
        <v>85208</v>
      </c>
      <c r="AC3" s="257" t="n">
        <v>0.045354018217616</v>
      </c>
      <c r="AD3" s="257" t="n">
        <v>0.0572441604918976</v>
      </c>
      <c r="AE3" s="257" t="n">
        <v>0.0286220802459488</v>
      </c>
      <c r="AF3" s="256" t="n">
        <v>17173.2481475693</v>
      </c>
      <c r="AG3" s="257" t="n">
        <v>5.5191637630662</v>
      </c>
      <c r="AH3" s="257" t="n">
        <v>5.01158301158301</v>
      </c>
      <c r="AI3" s="257" t="n">
        <v>10.5307467746492</v>
      </c>
      <c r="AJ3" s="257" t="n">
        <v>0.0402013760724407</v>
      </c>
      <c r="AK3" s="256" t="n">
        <v>48241.6512869288</v>
      </c>
      <c r="AL3" s="256" t="n">
        <v>1323717.20701728</v>
      </c>
      <c r="AM3" s="0" t="s">
        <v>251</v>
      </c>
    </row>
    <row r="4" customFormat="false" ht="14.25" hidden="false" customHeight="false" outlineLevel="0" collapsed="false">
      <c r="A4" s="255" t="s">
        <v>46</v>
      </c>
      <c r="B4" s="256" t="n">
        <v>582406</v>
      </c>
      <c r="C4" s="256" t="n">
        <v>465924.8</v>
      </c>
      <c r="D4" s="256" t="n">
        <v>116481.2</v>
      </c>
      <c r="E4" s="257" t="n">
        <v>0.0150497157343727</v>
      </c>
      <c r="F4" s="257" t="n">
        <v>0.0200480886904035</v>
      </c>
      <c r="G4" s="256" t="n">
        <v>97648.994199747</v>
      </c>
      <c r="H4" s="256" t="n">
        <v>732649.066069606</v>
      </c>
      <c r="I4" s="256" t="n">
        <v>563573.794199747</v>
      </c>
      <c r="J4" s="256" t="n">
        <v>169075.271869859</v>
      </c>
      <c r="K4" s="256" t="n">
        <v>732649.066069606</v>
      </c>
      <c r="L4" s="257" t="n">
        <v>0.0229681978798587</v>
      </c>
      <c r="M4" s="256" t="n">
        <v>13780.9187279152</v>
      </c>
      <c r="N4" s="257" t="n">
        <v>894</v>
      </c>
      <c r="O4" s="257" t="n">
        <v>0.00195736705668045</v>
      </c>
      <c r="P4" s="256" t="n">
        <v>1174.42023400827</v>
      </c>
      <c r="Q4" s="257" t="n">
        <v>645.558</v>
      </c>
      <c r="R4" s="257" t="n">
        <v>5</v>
      </c>
      <c r="S4" s="257" t="n">
        <v>0.0424355021564107</v>
      </c>
      <c r="T4" s="257" t="n">
        <v>0.964498396701787</v>
      </c>
      <c r="U4" s="257" t="n">
        <v>0.0410167164175375</v>
      </c>
      <c r="V4" s="257" t="n">
        <v>0.504187192118227</v>
      </c>
      <c r="W4" s="257" t="n">
        <v>0.0458325769050185</v>
      </c>
      <c r="X4" s="257" t="n">
        <v>0.100246305418719</v>
      </c>
      <c r="Y4" s="257" t="n">
        <v>0.0284086232759478</v>
      </c>
      <c r="Z4" s="0" t="n">
        <v>72.5</v>
      </c>
      <c r="AA4" s="257" t="n">
        <v>0.0257640369580668</v>
      </c>
      <c r="AB4" s="0" t="n">
        <v>48414</v>
      </c>
      <c r="AC4" s="257" t="n">
        <v>0.0257695220869832</v>
      </c>
      <c r="AD4" s="257" t="n">
        <v>0.100881657331935</v>
      </c>
      <c r="AE4" s="257" t="n">
        <v>0.0504408286659676</v>
      </c>
      <c r="AF4" s="256" t="n">
        <v>30264.4971995806</v>
      </c>
      <c r="AG4" s="257" t="n">
        <v>5</v>
      </c>
      <c r="AH4" s="257" t="n">
        <v>5</v>
      </c>
      <c r="AI4" s="257" t="n">
        <v>10</v>
      </c>
      <c r="AJ4" s="257" t="n">
        <v>0.0381752376471704</v>
      </c>
      <c r="AK4" s="256" t="n">
        <v>45810.2851766045</v>
      </c>
      <c r="AL4" s="256" t="n">
        <v>822849.284778462</v>
      </c>
      <c r="AM4" s="0" t="s">
        <v>250</v>
      </c>
    </row>
    <row r="5" customFormat="false" ht="14.25" hidden="false" customHeight="false" outlineLevel="0" collapsed="false">
      <c r="A5" s="255" t="s">
        <v>48</v>
      </c>
      <c r="B5" s="256" t="n">
        <v>584626</v>
      </c>
      <c r="C5" s="256" t="n">
        <v>467700.8</v>
      </c>
      <c r="D5" s="256" t="n">
        <v>116925.2</v>
      </c>
      <c r="E5" s="257" t="n">
        <v>0.0670709994907302</v>
      </c>
      <c r="F5" s="257" t="n">
        <v>0.0691604502390854</v>
      </c>
      <c r="G5" s="256" t="n">
        <v>410621.341954634</v>
      </c>
      <c r="H5" s="256" t="n">
        <v>994873.823073959</v>
      </c>
      <c r="I5" s="256" t="n">
        <v>878322.141954634</v>
      </c>
      <c r="J5" s="256" t="n">
        <v>116551.681119325</v>
      </c>
      <c r="K5" s="256" t="n">
        <v>994873.823073959</v>
      </c>
      <c r="L5" s="257" t="n">
        <v>0.0381222282827804</v>
      </c>
      <c r="M5" s="256" t="n">
        <v>22873.3369696682</v>
      </c>
      <c r="N5" s="257" t="n">
        <v>2064</v>
      </c>
      <c r="O5" s="257" t="n">
        <v>0.00451902192951727</v>
      </c>
      <c r="P5" s="256" t="n">
        <v>2711.41315771036</v>
      </c>
      <c r="Q5" s="257" t="n">
        <v>2877.0125</v>
      </c>
      <c r="R5" s="257" t="n">
        <v>4</v>
      </c>
      <c r="S5" s="257" t="n">
        <v>0.0339484017251285</v>
      </c>
      <c r="T5" s="257" t="n">
        <v>0.921218085254483</v>
      </c>
      <c r="U5" s="257" t="n">
        <v>0.0391761573588939</v>
      </c>
      <c r="V5" s="257" t="n">
        <v>0.435051961788359</v>
      </c>
      <c r="W5" s="257" t="n">
        <v>0.0395479155521041</v>
      </c>
      <c r="X5" s="257" t="n">
        <v>0.102218939050529</v>
      </c>
      <c r="Y5" s="257" t="n">
        <v>0.0289676444336202</v>
      </c>
      <c r="Z5" s="0" t="n">
        <v>97</v>
      </c>
      <c r="AA5" s="257" t="n">
        <v>0.0344705046197583</v>
      </c>
      <c r="AB5" s="0" t="n">
        <v>98614</v>
      </c>
      <c r="AC5" s="257" t="n">
        <v>0.0524896858571025</v>
      </c>
      <c r="AD5" s="257" t="n">
        <v>0.10172401143985</v>
      </c>
      <c r="AE5" s="257" t="n">
        <v>0.0508620057199252</v>
      </c>
      <c r="AF5" s="256" t="n">
        <v>30517.2034319551</v>
      </c>
      <c r="AG5" s="257" t="n">
        <v>4.44761904761905</v>
      </c>
      <c r="AH5" s="257" t="n">
        <v>4.5</v>
      </c>
      <c r="AI5" s="257" t="n">
        <v>8.94761904761905</v>
      </c>
      <c r="AJ5" s="257" t="n">
        <v>0.0341577483519206</v>
      </c>
      <c r="AK5" s="256" t="n">
        <v>40989.2980223047</v>
      </c>
      <c r="AL5" s="256" t="n">
        <v>1092439.03738448</v>
      </c>
      <c r="AM5" s="0" t="s">
        <v>252</v>
      </c>
    </row>
    <row r="6" customFormat="false" ht="14.25" hidden="false" customHeight="false" outlineLevel="0" collapsed="false">
      <c r="A6" s="255" t="s">
        <v>143</v>
      </c>
      <c r="B6" s="256" t="n">
        <v>555696</v>
      </c>
      <c r="C6" s="256" t="n">
        <v>444556.8</v>
      </c>
      <c r="D6" s="256" t="n">
        <v>111139.2</v>
      </c>
      <c r="E6" s="257" t="n">
        <v>0.0695608567378255</v>
      </c>
      <c r="F6" s="257" t="n">
        <v>0.0461012897077741</v>
      </c>
      <c r="G6" s="256" t="n">
        <v>394680.853456263</v>
      </c>
      <c r="H6" s="256" t="n">
        <v>1026059.47960475</v>
      </c>
      <c r="I6" s="256" t="n">
        <v>839237.653456263</v>
      </c>
      <c r="J6" s="256" t="n">
        <v>186821.826148487</v>
      </c>
      <c r="K6" s="256" t="n">
        <v>1026059.47960475</v>
      </c>
      <c r="L6" s="257" t="n">
        <v>0.0672563853250172</v>
      </c>
      <c r="M6" s="256" t="n">
        <v>40353.8311950103</v>
      </c>
      <c r="N6" s="257" t="n">
        <v>3478</v>
      </c>
      <c r="O6" s="257" t="n">
        <v>0.00761490226301408</v>
      </c>
      <c r="P6" s="256" t="n">
        <v>4568.94135780845</v>
      </c>
      <c r="Q6" s="257" t="n">
        <v>2983.815</v>
      </c>
      <c r="R6" s="257" t="n">
        <v>4.71868583162218</v>
      </c>
      <c r="S6" s="257" t="n">
        <v>0.0400479605566455</v>
      </c>
      <c r="T6" s="257" t="n">
        <v>0.969620872447555</v>
      </c>
      <c r="U6" s="257" t="n">
        <v>0.0412345572514242</v>
      </c>
      <c r="V6" s="257" t="n">
        <v>0.551143641768866</v>
      </c>
      <c r="W6" s="257" t="n">
        <v>0.0501011008251876</v>
      </c>
      <c r="X6" s="257" t="n">
        <v>0.0971136335199108</v>
      </c>
      <c r="Y6" s="257" t="n">
        <v>0.0275208609245207</v>
      </c>
      <c r="Z6" s="0" t="n">
        <v>151.5</v>
      </c>
      <c r="AA6" s="257" t="n">
        <v>0.0538379530916844</v>
      </c>
      <c r="AB6" s="0" t="n">
        <v>66116</v>
      </c>
      <c r="AC6" s="257" t="n">
        <v>0.0351918395981117</v>
      </c>
      <c r="AD6" s="257" t="n">
        <v>0.0852166442151638</v>
      </c>
      <c r="AE6" s="257" t="n">
        <v>0.0426083221075819</v>
      </c>
      <c r="AF6" s="256" t="n">
        <v>25564.9932645491</v>
      </c>
      <c r="AG6" s="257" t="n">
        <v>3.94871794871795</v>
      </c>
      <c r="AH6" s="257" t="n">
        <v>5</v>
      </c>
      <c r="AI6" s="257" t="n">
        <v>8.94871794871795</v>
      </c>
      <c r="AJ6" s="257" t="n">
        <v>0.0341619434329807</v>
      </c>
      <c r="AK6" s="256" t="n">
        <v>40994.3321195769</v>
      </c>
      <c r="AL6" s="256" t="n">
        <v>1137157.67790723</v>
      </c>
      <c r="AM6" s="0" t="s">
        <v>253</v>
      </c>
    </row>
    <row r="7" customFormat="false" ht="14.25" hidden="false" customHeight="false" outlineLevel="0" collapsed="false">
      <c r="A7" s="255" t="s">
        <v>50</v>
      </c>
      <c r="B7" s="256" t="n">
        <v>372238</v>
      </c>
      <c r="C7" s="256" t="n">
        <v>297790.4</v>
      </c>
      <c r="D7" s="256" t="n">
        <v>74447.6</v>
      </c>
      <c r="E7" s="257" t="n">
        <v>0.00908324033966571</v>
      </c>
      <c r="F7" s="257" t="n">
        <v>0.0309954507451637</v>
      </c>
      <c r="G7" s="256" t="n">
        <v>81928.9903184234</v>
      </c>
      <c r="H7" s="256" t="n">
        <v>503940.662046035</v>
      </c>
      <c r="I7" s="256" t="n">
        <v>379719.390318423</v>
      </c>
      <c r="J7" s="256" t="n">
        <v>124221.271727612</v>
      </c>
      <c r="K7" s="256" t="n">
        <v>503940.662046035</v>
      </c>
      <c r="L7" s="257" t="n">
        <v>0.02325278061043</v>
      </c>
      <c r="M7" s="256" t="n">
        <v>13951.668366258</v>
      </c>
      <c r="N7" s="257" t="n">
        <v>1434</v>
      </c>
      <c r="O7" s="257" t="n">
        <v>0.00313966930568206</v>
      </c>
      <c r="P7" s="256" t="n">
        <v>1883.80158340923</v>
      </c>
      <c r="Q7" s="257" t="n">
        <v>389.62586208864</v>
      </c>
      <c r="R7" s="257" t="n">
        <v>4</v>
      </c>
      <c r="S7" s="257" t="n">
        <v>0.0339484017251285</v>
      </c>
      <c r="T7" s="257" t="n">
        <v>0.935246874781758</v>
      </c>
      <c r="U7" s="257" t="n">
        <v>0.0397727523181901</v>
      </c>
      <c r="V7" s="257" t="n">
        <v>0.374473366582405</v>
      </c>
      <c r="W7" s="257" t="n">
        <v>0.0340410856147744</v>
      </c>
      <c r="X7" s="257" t="n">
        <v>0.186775523217417</v>
      </c>
      <c r="Y7" s="257" t="n">
        <v>0.0529299853404955</v>
      </c>
      <c r="Z7" s="0" t="n">
        <v>39</v>
      </c>
      <c r="AA7" s="257" t="n">
        <v>0.0138592750533049</v>
      </c>
      <c r="AB7" s="0" t="n">
        <v>24751</v>
      </c>
      <c r="AC7" s="257" t="n">
        <v>0.0131743181966977</v>
      </c>
      <c r="AD7" s="257" t="n">
        <v>0.0541472974609904</v>
      </c>
      <c r="AE7" s="257" t="n">
        <v>0.0270736487304952</v>
      </c>
      <c r="AF7" s="256" t="n">
        <v>16244.1892382971</v>
      </c>
      <c r="AG7" s="257" t="n">
        <v>5</v>
      </c>
      <c r="AH7" s="257" t="n">
        <v>5</v>
      </c>
      <c r="AI7" s="257" t="n">
        <v>10</v>
      </c>
      <c r="AJ7" s="257" t="n">
        <v>0.0381752376471704</v>
      </c>
      <c r="AK7" s="256" t="n">
        <v>45810.2851766045</v>
      </c>
      <c r="AL7" s="256" t="n">
        <v>581042.483766909</v>
      </c>
      <c r="AM7" s="0" t="s">
        <v>254</v>
      </c>
    </row>
    <row r="8" customFormat="false" ht="14.25" hidden="false" customHeight="false" outlineLevel="0" collapsed="false">
      <c r="A8" s="255" t="s">
        <v>52</v>
      </c>
      <c r="B8" s="256" t="n">
        <v>352186</v>
      </c>
      <c r="C8" s="256" t="n">
        <v>281748.8</v>
      </c>
      <c r="D8" s="256" t="n">
        <v>70437.2</v>
      </c>
      <c r="E8" s="257" t="n">
        <v>0.0191114217673744</v>
      </c>
      <c r="F8" s="257" t="n">
        <v>0.0206073768324316</v>
      </c>
      <c r="G8" s="256" t="n">
        <v>118099.614773814</v>
      </c>
      <c r="H8" s="256" t="n">
        <v>612617.249540421</v>
      </c>
      <c r="I8" s="256" t="n">
        <v>399848.414773814</v>
      </c>
      <c r="J8" s="256" t="n">
        <v>212768.834766607</v>
      </c>
      <c r="K8" s="256" t="n">
        <v>612617.249540421</v>
      </c>
      <c r="L8" s="257" t="n">
        <v>0.0339720634619489</v>
      </c>
      <c r="M8" s="256" t="n">
        <v>20383.2380771694</v>
      </c>
      <c r="N8" s="257" t="n">
        <v>17965</v>
      </c>
      <c r="O8" s="257" t="n">
        <v>0.0393334442653962</v>
      </c>
      <c r="P8" s="256" t="n">
        <v>23600.0665592377</v>
      </c>
      <c r="Q8" s="257" t="n">
        <v>819.785</v>
      </c>
      <c r="R8" s="257" t="n">
        <v>5</v>
      </c>
      <c r="S8" s="257" t="n">
        <v>0.0424355021564107</v>
      </c>
      <c r="T8" s="257" t="n">
        <v>0.944949494949495</v>
      </c>
      <c r="U8" s="257" t="n">
        <v>0.0401853705467823</v>
      </c>
      <c r="V8" s="257" t="n">
        <v>0.50065987933635</v>
      </c>
      <c r="W8" s="257" t="n">
        <v>0.0455119304529255</v>
      </c>
      <c r="X8" s="257" t="n">
        <v>0.111613876319759</v>
      </c>
      <c r="Y8" s="257" t="n">
        <v>0.0316300590978604</v>
      </c>
      <c r="Z8" s="0" t="n">
        <v>71.5</v>
      </c>
      <c r="AA8" s="257" t="n">
        <v>0.025408670931059</v>
      </c>
      <c r="AB8" s="0" t="n">
        <v>23807</v>
      </c>
      <c r="AC8" s="257" t="n">
        <v>0.0126718513720165</v>
      </c>
      <c r="AD8" s="257" t="n">
        <v>0.0837659244992157</v>
      </c>
      <c r="AE8" s="257" t="n">
        <v>0.0418829622496078</v>
      </c>
      <c r="AF8" s="256" t="n">
        <v>25129.7773497647</v>
      </c>
      <c r="AG8" s="257" t="n">
        <v>7</v>
      </c>
      <c r="AH8" s="257" t="n">
        <v>7</v>
      </c>
      <c r="AI8" s="257" t="n">
        <v>14</v>
      </c>
      <c r="AJ8" s="257" t="n">
        <v>0.0534453327060386</v>
      </c>
      <c r="AK8" s="256" t="n">
        <v>64134.3992472463</v>
      </c>
      <c r="AL8" s="256" t="n">
        <v>747990.527979539</v>
      </c>
      <c r="AM8" s="0" t="s">
        <v>255</v>
      </c>
    </row>
    <row r="9" customFormat="false" ht="14.25" hidden="false" customHeight="false" outlineLevel="0" collapsed="false">
      <c r="A9" s="255" t="s">
        <v>53</v>
      </c>
      <c r="B9" s="256" t="n">
        <v>328626</v>
      </c>
      <c r="C9" s="256" t="n">
        <v>262900.8</v>
      </c>
      <c r="D9" s="256" t="n">
        <v>65725.2</v>
      </c>
      <c r="E9" s="257" t="n">
        <v>0.0429457683697389</v>
      </c>
      <c r="F9" s="257" t="n">
        <v>0.0341761317627378</v>
      </c>
      <c r="G9" s="256" t="n">
        <v>250622.719368691</v>
      </c>
      <c r="H9" s="256" t="n">
        <v>526146.256864844</v>
      </c>
      <c r="I9" s="256" t="n">
        <v>513523.519368691</v>
      </c>
      <c r="J9" s="256" t="n">
        <v>12622.7374961531</v>
      </c>
      <c r="K9" s="256" t="n">
        <v>526146.256864844</v>
      </c>
      <c r="L9" s="257" t="n">
        <v>0.0481774847629663</v>
      </c>
      <c r="M9" s="256" t="n">
        <v>28906.4908577798</v>
      </c>
      <c r="N9" s="257" t="n">
        <v>23856</v>
      </c>
      <c r="O9" s="257" t="n">
        <v>0.0522314860225601</v>
      </c>
      <c r="P9" s="256" t="n">
        <v>31338.891613536</v>
      </c>
      <c r="Q9" s="257" t="n">
        <v>1842.16</v>
      </c>
      <c r="R9" s="257" t="n">
        <v>4.40823970037453</v>
      </c>
      <c r="S9" s="257" t="n">
        <v>0.0374131730622437</v>
      </c>
      <c r="T9" s="257" t="n">
        <v>0.949377015448138</v>
      </c>
      <c r="U9" s="257" t="n">
        <v>0.0403736573841132</v>
      </c>
      <c r="V9" s="257" t="n">
        <v>0.360722376038258</v>
      </c>
      <c r="W9" s="257" t="n">
        <v>0.0327910670869594</v>
      </c>
      <c r="X9" s="257" t="n">
        <v>0.114512542998574</v>
      </c>
      <c r="Y9" s="257" t="n">
        <v>0.0324515071236709</v>
      </c>
      <c r="Z9" s="0" t="n">
        <v>101.5</v>
      </c>
      <c r="AA9" s="257" t="n">
        <v>0.0360696517412935</v>
      </c>
      <c r="AB9" s="0" t="n">
        <v>93857</v>
      </c>
      <c r="AC9" s="257" t="n">
        <v>0.0499576575890854</v>
      </c>
      <c r="AD9" s="257" t="n">
        <v>0.0920143962574373</v>
      </c>
      <c r="AE9" s="257" t="n">
        <v>0.0460071981287187</v>
      </c>
      <c r="AF9" s="256" t="n">
        <v>27604.3188772312</v>
      </c>
      <c r="AG9" s="257" t="n">
        <v>4</v>
      </c>
      <c r="AH9" s="257" t="n">
        <v>4</v>
      </c>
      <c r="AI9" s="257" t="n">
        <v>8</v>
      </c>
      <c r="AJ9" s="257" t="n">
        <v>0.0305401901177363</v>
      </c>
      <c r="AK9" s="256" t="n">
        <v>36648.2281412836</v>
      </c>
      <c r="AL9" s="256" t="n">
        <v>647070.024986678</v>
      </c>
      <c r="AM9" s="0" t="s">
        <v>256</v>
      </c>
    </row>
    <row r="10" customFormat="false" ht="14.25" hidden="false" customHeight="false" outlineLevel="0" collapsed="false">
      <c r="A10" s="255" t="s">
        <v>54</v>
      </c>
      <c r="B10" s="256" t="n">
        <v>724025</v>
      </c>
      <c r="C10" s="256" t="n">
        <v>579220</v>
      </c>
      <c r="D10" s="256" t="n">
        <v>144805</v>
      </c>
      <c r="E10" s="257" t="n">
        <v>0.0336154332491312</v>
      </c>
      <c r="F10" s="257" t="n">
        <v>0.075053475940852</v>
      </c>
      <c r="G10" s="256" t="n">
        <v>254949.864228526</v>
      </c>
      <c r="H10" s="256" t="n">
        <v>872382.770052343</v>
      </c>
      <c r="I10" s="256" t="n">
        <v>834169.864228526</v>
      </c>
      <c r="J10" s="256" t="n">
        <v>38212.9058238174</v>
      </c>
      <c r="K10" s="256" t="n">
        <v>872382.770052343</v>
      </c>
      <c r="L10" s="257" t="n">
        <v>0.0245452605117746</v>
      </c>
      <c r="M10" s="256" t="n">
        <v>14727.1563070648</v>
      </c>
      <c r="N10" s="257" t="n">
        <v>6910</v>
      </c>
      <c r="O10" s="257" t="n">
        <v>0.0151290898900021</v>
      </c>
      <c r="P10" s="256" t="n">
        <v>9077.45393400126</v>
      </c>
      <c r="Q10" s="257" t="n">
        <v>1441.935</v>
      </c>
      <c r="R10" s="257" t="n">
        <v>4.48186528497409</v>
      </c>
      <c r="S10" s="257" t="n">
        <v>0.0380380407930521</v>
      </c>
      <c r="T10" s="257" t="n">
        <v>0.97</v>
      </c>
      <c r="U10" s="257" t="n">
        <v>0.0412506802095939</v>
      </c>
      <c r="V10" s="257" t="n">
        <v>0.336879432624113</v>
      </c>
      <c r="W10" s="257" t="n">
        <v>0.0306236507885015</v>
      </c>
      <c r="X10" s="257" t="n">
        <v>0.0853351635781286</v>
      </c>
      <c r="Y10" s="257" t="n">
        <v>0.0241829811498444</v>
      </c>
      <c r="Z10" s="0" t="n">
        <v>48</v>
      </c>
      <c r="AA10" s="257" t="n">
        <v>0.0170575692963753</v>
      </c>
      <c r="AB10" s="0" t="n">
        <v>26130</v>
      </c>
      <c r="AC10" s="257" t="n">
        <v>0.0139083242891079</v>
      </c>
      <c r="AD10" s="257" t="n">
        <v>0.0825801456340356</v>
      </c>
      <c r="AE10" s="257" t="n">
        <v>0.0412900728170178</v>
      </c>
      <c r="AF10" s="256" t="n">
        <v>24774.0436902107</v>
      </c>
      <c r="AG10" s="257" t="n">
        <v>5</v>
      </c>
      <c r="AH10" s="257" t="n">
        <v>5</v>
      </c>
      <c r="AI10" s="257" t="n">
        <v>10</v>
      </c>
      <c r="AJ10" s="257" t="n">
        <v>0.0381752376471704</v>
      </c>
      <c r="AK10" s="256" t="n">
        <v>45810.2851766045</v>
      </c>
      <c r="AL10" s="256" t="n">
        <v>962150.3927697</v>
      </c>
      <c r="AM10" s="0" t="s">
        <v>257</v>
      </c>
    </row>
    <row r="11" customFormat="false" ht="14.25" hidden="false" customHeight="false" outlineLevel="0" collapsed="false">
      <c r="A11" s="255" t="s">
        <v>144</v>
      </c>
      <c r="B11" s="256" t="n">
        <v>416436</v>
      </c>
      <c r="C11" s="256" t="n">
        <v>333148.8</v>
      </c>
      <c r="D11" s="256" t="n">
        <v>83287.2</v>
      </c>
      <c r="E11" s="257" t="n">
        <v>0.0471742303203313</v>
      </c>
      <c r="F11" s="257" t="n">
        <v>0.0781915065385647</v>
      </c>
      <c r="G11" s="256" t="n">
        <v>324764.816749811</v>
      </c>
      <c r="H11" s="256" t="n">
        <v>744699.699922856</v>
      </c>
      <c r="I11" s="256" t="n">
        <v>657913.616749811</v>
      </c>
      <c r="J11" s="256" t="n">
        <v>86786.0831730445</v>
      </c>
      <c r="K11" s="256" t="n">
        <v>744699.699922856</v>
      </c>
      <c r="L11" s="257" t="n">
        <v>0.0735527782389072</v>
      </c>
      <c r="M11" s="256" t="n">
        <v>44131.6669433443</v>
      </c>
      <c r="N11" s="257" t="n">
        <v>2414</v>
      </c>
      <c r="O11" s="257" t="n">
        <v>0.00528532894275906</v>
      </c>
      <c r="P11" s="256" t="n">
        <v>3171.19736565543</v>
      </c>
      <c r="Q11" s="257" t="n">
        <v>2023.54</v>
      </c>
      <c r="R11" s="257" t="n">
        <v>4</v>
      </c>
      <c r="S11" s="257" t="n">
        <v>0.0339484017251285</v>
      </c>
      <c r="T11" s="257" t="n">
        <v>0.970982142857143</v>
      </c>
      <c r="U11" s="257" t="n">
        <v>0.0412924472827074</v>
      </c>
      <c r="V11" s="257" t="n">
        <v>0.252873563218391</v>
      </c>
      <c r="W11" s="257" t="n">
        <v>0.0229871905011329</v>
      </c>
      <c r="X11" s="257" t="n">
        <v>0.147126436781609</v>
      </c>
      <c r="Y11" s="257" t="n">
        <v>0.041693900827599</v>
      </c>
      <c r="Z11" s="0" t="n">
        <v>104</v>
      </c>
      <c r="AA11" s="257" t="n">
        <v>0.0369580668088131</v>
      </c>
      <c r="AB11" s="0" t="n">
        <v>73218</v>
      </c>
      <c r="AC11" s="257" t="n">
        <v>0.0389720508151513</v>
      </c>
      <c r="AD11" s="257" t="n">
        <v>0.058548122687708</v>
      </c>
      <c r="AE11" s="257" t="n">
        <v>0.029274061343854</v>
      </c>
      <c r="AF11" s="256" t="n">
        <v>17564.4368063124</v>
      </c>
      <c r="AG11" s="257" t="n">
        <v>3</v>
      </c>
      <c r="AH11" s="257" t="n">
        <v>0</v>
      </c>
      <c r="AI11" s="257" t="n">
        <v>3</v>
      </c>
      <c r="AJ11" s="257" t="n">
        <v>0.0114525712941511</v>
      </c>
      <c r="AK11" s="256" t="n">
        <v>13743.0855529813</v>
      </c>
      <c r="AL11" s="256" t="n">
        <v>822527.921140438</v>
      </c>
      <c r="AM11" s="0" t="s">
        <v>258</v>
      </c>
    </row>
    <row r="12" customFormat="false" ht="14.25" hidden="false" customHeight="false" outlineLevel="0" collapsed="false">
      <c r="A12" s="255" t="s">
        <v>57</v>
      </c>
      <c r="B12" s="256" t="n">
        <v>567684</v>
      </c>
      <c r="C12" s="256" t="n">
        <v>454147.2</v>
      </c>
      <c r="D12" s="256" t="n">
        <v>113536.8</v>
      </c>
      <c r="E12" s="257" t="n">
        <v>0.0601097617048566</v>
      </c>
      <c r="F12" s="257" t="n">
        <v>0.0337003697548408</v>
      </c>
      <c r="G12" s="256" t="n">
        <v>333588.226791626</v>
      </c>
      <c r="H12" s="256" t="n">
        <v>1066195.2954175</v>
      </c>
      <c r="I12" s="256" t="n">
        <v>787735.426791626</v>
      </c>
      <c r="J12" s="256" t="n">
        <v>278459.868625873</v>
      </c>
      <c r="K12" s="256" t="n">
        <v>1066195.2954175</v>
      </c>
      <c r="L12" s="257" t="n">
        <v>0.0135058220883629</v>
      </c>
      <c r="M12" s="256" t="n">
        <v>8103.49325301776</v>
      </c>
      <c r="N12" s="257" t="n">
        <v>2740</v>
      </c>
      <c r="O12" s="257" t="n">
        <v>0.00599908918937855</v>
      </c>
      <c r="P12" s="256" t="n">
        <v>3599.45351362713</v>
      </c>
      <c r="Q12" s="257" t="n">
        <v>2578.41</v>
      </c>
      <c r="R12" s="257" t="n">
        <v>4</v>
      </c>
      <c r="S12" s="257" t="n">
        <v>0.0339484017251285</v>
      </c>
      <c r="T12" s="257" t="n">
        <v>1</v>
      </c>
      <c r="U12" s="257" t="n">
        <v>0.0425264744428803</v>
      </c>
      <c r="V12" s="257" t="n">
        <v>0.75</v>
      </c>
      <c r="W12" s="257" t="n">
        <v>0.0681779172817691</v>
      </c>
      <c r="X12" s="257" t="n">
        <v>0.1625</v>
      </c>
      <c r="Y12" s="257" t="n">
        <v>0.0460505877304829</v>
      </c>
      <c r="Z12" s="0" t="n">
        <v>112</v>
      </c>
      <c r="AA12" s="257" t="n">
        <v>0.0398009950248756</v>
      </c>
      <c r="AB12" s="0" t="n">
        <v>90812</v>
      </c>
      <c r="AC12" s="257" t="n">
        <v>0.0483368827149816</v>
      </c>
      <c r="AD12" s="257" t="n">
        <v>0.107138093409401</v>
      </c>
      <c r="AE12" s="257" t="n">
        <v>0.0535690467047005</v>
      </c>
      <c r="AF12" s="256" t="n">
        <v>32141.4280228203</v>
      </c>
      <c r="AG12" s="257" t="n">
        <v>5</v>
      </c>
      <c r="AH12" s="257" t="n">
        <v>5</v>
      </c>
      <c r="AI12" s="257" t="n">
        <v>10</v>
      </c>
      <c r="AJ12" s="257" t="n">
        <v>0.0381752376471704</v>
      </c>
      <c r="AK12" s="256" t="n">
        <v>45810.2851766045</v>
      </c>
      <c r="AL12" s="256" t="n">
        <v>1155565.77783702</v>
      </c>
      <c r="AM12" s="0" t="s">
        <v>259</v>
      </c>
    </row>
    <row r="13" customFormat="false" ht="14.25" hidden="false" customHeight="false" outlineLevel="0" collapsed="false">
      <c r="A13" s="255" t="s">
        <v>58</v>
      </c>
      <c r="B13" s="256" t="n">
        <v>944097</v>
      </c>
      <c r="C13" s="256" t="n">
        <v>755277.6</v>
      </c>
      <c r="D13" s="256" t="n">
        <v>188819.4</v>
      </c>
      <c r="E13" s="257" t="n">
        <v>0.105125204605394</v>
      </c>
      <c r="F13" s="257" t="n">
        <v>0.0355843890500503</v>
      </c>
      <c r="G13" s="256" t="n">
        <v>554990.075953316</v>
      </c>
      <c r="H13" s="256" t="n">
        <v>1546067.18038282</v>
      </c>
      <c r="I13" s="256" t="n">
        <v>1310267.67595332</v>
      </c>
      <c r="J13" s="256" t="n">
        <v>235799.504429504</v>
      </c>
      <c r="K13" s="256" t="n">
        <v>1546067.18038282</v>
      </c>
      <c r="L13" s="257" t="n">
        <v>0.0335570469798658</v>
      </c>
      <c r="M13" s="256" t="n">
        <v>20134.2281879195</v>
      </c>
      <c r="N13" s="257" t="n">
        <v>9338</v>
      </c>
      <c r="O13" s="257" t="n">
        <v>0.0204450711132908</v>
      </c>
      <c r="P13" s="256" t="n">
        <v>12267.0426679745</v>
      </c>
      <c r="Q13" s="257" t="n">
        <v>4509.34875</v>
      </c>
      <c r="R13" s="257" t="n">
        <v>4.65229885057471</v>
      </c>
      <c r="S13" s="257" t="n">
        <v>0.039484527581166</v>
      </c>
      <c r="T13" s="257" t="n">
        <v>0.952904177589998</v>
      </c>
      <c r="U13" s="257" t="n">
        <v>0.0405236551547949</v>
      </c>
      <c r="V13" s="257" t="n">
        <v>0.533355552854716</v>
      </c>
      <c r="W13" s="257" t="n">
        <v>0.0484840943524014</v>
      </c>
      <c r="X13" s="257" t="n">
        <v>0.116016057256252</v>
      </c>
      <c r="Y13" s="257" t="n">
        <v>0.0328775853712232</v>
      </c>
      <c r="Z13" s="0" t="n">
        <v>189.5</v>
      </c>
      <c r="AA13" s="257" t="n">
        <v>0.0673418621179815</v>
      </c>
      <c r="AB13" s="0" t="n">
        <v>129489</v>
      </c>
      <c r="AC13" s="257" t="n">
        <v>0.0689236511240832</v>
      </c>
      <c r="AD13" s="257" t="n">
        <v>0.0971964807232409</v>
      </c>
      <c r="AE13" s="257" t="n">
        <v>0.0485982403616204</v>
      </c>
      <c r="AF13" s="256" t="n">
        <v>29158.9442169723</v>
      </c>
      <c r="AG13" s="257" t="n">
        <v>4.5960396039604</v>
      </c>
      <c r="AH13" s="257" t="n">
        <v>4.69184290030211</v>
      </c>
      <c r="AI13" s="257" t="n">
        <v>9.28788250426251</v>
      </c>
      <c r="AJ13" s="257" t="n">
        <v>0.0354567121839218</v>
      </c>
      <c r="AK13" s="256" t="n">
        <v>42548.0546207061</v>
      </c>
      <c r="AL13" s="256" t="n">
        <v>1647560.54817116</v>
      </c>
      <c r="AM13" s="0" t="s">
        <v>260</v>
      </c>
    </row>
    <row r="14" customFormat="false" ht="14.25" hidden="false" customHeight="false" outlineLevel="0" collapsed="false">
      <c r="A14" s="255" t="s">
        <v>59</v>
      </c>
      <c r="B14" s="256" t="n">
        <v>983566</v>
      </c>
      <c r="C14" s="256" t="n">
        <v>786852.8</v>
      </c>
      <c r="D14" s="256" t="n">
        <v>196713.2</v>
      </c>
      <c r="E14" s="257" t="n">
        <v>0.0817096085817072</v>
      </c>
      <c r="F14" s="257" t="n">
        <v>0.0344883093225826</v>
      </c>
      <c r="G14" s="256" t="n">
        <v>439682.659329457</v>
      </c>
      <c r="H14" s="256" t="n">
        <v>1673127.50966577</v>
      </c>
      <c r="I14" s="256" t="n">
        <v>1226535.45932946</v>
      </c>
      <c r="J14" s="256" t="n">
        <v>446592.050336313</v>
      </c>
      <c r="K14" s="256" t="n">
        <v>1673127.50966577</v>
      </c>
      <c r="L14" s="257" t="n">
        <v>0.0845092133659023</v>
      </c>
      <c r="M14" s="256" t="n">
        <v>50705.5280195414</v>
      </c>
      <c r="N14" s="257" t="n">
        <v>14173</v>
      </c>
      <c r="O14" s="257" t="n">
        <v>0.0310310551390738</v>
      </c>
      <c r="P14" s="256" t="n">
        <v>18618.6330834443</v>
      </c>
      <c r="Q14" s="257" t="n">
        <v>3504.93606841462</v>
      </c>
      <c r="R14" s="257" t="n">
        <v>4.72510822510823</v>
      </c>
      <c r="S14" s="257" t="n">
        <v>0.0401024680551708</v>
      </c>
      <c r="T14" s="257" t="n">
        <v>0.927193517498516</v>
      </c>
      <c r="U14" s="257" t="n">
        <v>0.0394302714255049</v>
      </c>
      <c r="V14" s="257" t="n">
        <v>0.469912928716212</v>
      </c>
      <c r="W14" s="257" t="n">
        <v>0.0427169130448637</v>
      </c>
      <c r="X14" s="257" t="n">
        <v>0.192476938166391</v>
      </c>
      <c r="Y14" s="257" t="n">
        <v>0.0545456992438531</v>
      </c>
      <c r="Z14" s="0" t="n">
        <v>227</v>
      </c>
      <c r="AA14" s="257" t="n">
        <v>0.0806680881307747</v>
      </c>
      <c r="AB14" s="0" t="n">
        <v>165176</v>
      </c>
      <c r="AC14" s="257" t="n">
        <v>0.0879189197389089</v>
      </c>
      <c r="AD14" s="257" t="n">
        <v>0.0749547848898204</v>
      </c>
      <c r="AE14" s="257" t="n">
        <v>0.0374773924449102</v>
      </c>
      <c r="AF14" s="256" t="n">
        <v>22486.4354669461</v>
      </c>
      <c r="AG14" s="257" t="n">
        <v>4.66907514450867</v>
      </c>
      <c r="AH14" s="257" t="n">
        <v>4.96961325966851</v>
      </c>
      <c r="AI14" s="257" t="n">
        <v>9.63868840417718</v>
      </c>
      <c r="AJ14" s="257" t="n">
        <v>0.036795922043649</v>
      </c>
      <c r="AK14" s="256" t="n">
        <v>44155.1064523787</v>
      </c>
      <c r="AL14" s="256" t="n">
        <v>1817663.23123239</v>
      </c>
      <c r="AM14" s="0" t="s">
        <v>261</v>
      </c>
    </row>
    <row r="15" customFormat="false" ht="14.25" hidden="false" customHeight="false" outlineLevel="0" collapsed="false">
      <c r="A15" s="255" t="s">
        <v>61</v>
      </c>
      <c r="B15" s="256" t="n">
        <v>442159</v>
      </c>
      <c r="C15" s="256" t="n">
        <v>353727.2</v>
      </c>
      <c r="D15" s="256" t="n">
        <v>88431.8</v>
      </c>
      <c r="E15" s="257" t="n">
        <v>0.0401911601680627</v>
      </c>
      <c r="F15" s="257" t="n">
        <v>0.0586700511273698</v>
      </c>
      <c r="G15" s="256" t="n">
        <v>267020.447656682</v>
      </c>
      <c r="H15" s="256" t="n">
        <v>645778.511644313</v>
      </c>
      <c r="I15" s="256" t="n">
        <v>620747.647656682</v>
      </c>
      <c r="J15" s="256" t="n">
        <v>25030.863987631</v>
      </c>
      <c r="K15" s="256" t="n">
        <v>645778.511644313</v>
      </c>
      <c r="L15" s="257" t="n">
        <v>0.0317309744586999</v>
      </c>
      <c r="M15" s="256" t="n">
        <v>19038.58467522</v>
      </c>
      <c r="N15" s="257" t="n">
        <v>5794</v>
      </c>
      <c r="O15" s="257" t="n">
        <v>0.0126856652420654</v>
      </c>
      <c r="P15" s="256" t="n">
        <v>7611.39914523926</v>
      </c>
      <c r="Q15" s="257" t="n">
        <v>1724.001</v>
      </c>
      <c r="R15" s="257" t="n">
        <v>4</v>
      </c>
      <c r="S15" s="257" t="n">
        <v>0.0339484017251285</v>
      </c>
      <c r="T15" s="257" t="n">
        <v>0.858393719806763</v>
      </c>
      <c r="U15" s="257" t="n">
        <v>0.0365044585872913</v>
      </c>
      <c r="V15" s="257" t="n">
        <v>0.504933791698498</v>
      </c>
      <c r="W15" s="257" t="n">
        <v>0.0459004457109203</v>
      </c>
      <c r="X15" s="257" t="n">
        <v>0.0748663101604278</v>
      </c>
      <c r="Y15" s="257" t="n">
        <v>0.0212162312867712</v>
      </c>
      <c r="Z15" s="0" t="n">
        <v>111</v>
      </c>
      <c r="AA15" s="257" t="n">
        <v>0.0394456289978678</v>
      </c>
      <c r="AB15" s="0" t="n">
        <v>44458</v>
      </c>
      <c r="AC15" s="257" t="n">
        <v>0.0236638454360949</v>
      </c>
      <c r="AD15" s="257" t="n">
        <v>0.0793552911747959</v>
      </c>
      <c r="AE15" s="257" t="n">
        <v>0.039677645587398</v>
      </c>
      <c r="AF15" s="256" t="n">
        <v>23806.5873524388</v>
      </c>
      <c r="AG15" s="257" t="n">
        <v>3.79347826086957</v>
      </c>
      <c r="AH15" s="257" t="n">
        <v>4</v>
      </c>
      <c r="AI15" s="257" t="n">
        <v>7.79347826086957</v>
      </c>
      <c r="AJ15" s="257" t="n">
        <v>0.0297517884706752</v>
      </c>
      <c r="AK15" s="256" t="n">
        <v>35702.1461648102</v>
      </c>
      <c r="AL15" s="256" t="n">
        <v>733382.124578182</v>
      </c>
      <c r="AM15" s="0" t="s">
        <v>262</v>
      </c>
    </row>
    <row r="16" customFormat="false" ht="14.25" hidden="false" customHeight="false" outlineLevel="0" collapsed="false">
      <c r="A16" s="255" t="s">
        <v>62</v>
      </c>
      <c r="B16" s="256" t="n">
        <v>937972</v>
      </c>
      <c r="C16" s="256" t="n">
        <v>750377.6</v>
      </c>
      <c r="D16" s="256" t="n">
        <v>187594.4</v>
      </c>
      <c r="E16" s="257" t="n">
        <v>0.0576288986284418</v>
      </c>
      <c r="F16" s="257" t="n">
        <v>0.0372163336113682</v>
      </c>
      <c r="G16" s="256" t="n">
        <v>325791.235258471</v>
      </c>
      <c r="H16" s="256" t="n">
        <v>1246904.33806398</v>
      </c>
      <c r="I16" s="256" t="n">
        <v>1076168.83525847</v>
      </c>
      <c r="J16" s="256" t="n">
        <v>170735.502805509</v>
      </c>
      <c r="K16" s="256" t="n">
        <v>1246904.33806398</v>
      </c>
      <c r="L16" s="257" t="n">
        <v>0.0298218986411175</v>
      </c>
      <c r="M16" s="256" t="n">
        <v>17893.1391846705</v>
      </c>
      <c r="N16" s="257" t="n">
        <v>33080</v>
      </c>
      <c r="O16" s="257" t="n">
        <v>0.072426959994395</v>
      </c>
      <c r="P16" s="256" t="n">
        <v>43456.175996637</v>
      </c>
      <c r="Q16" s="257" t="n">
        <v>2471.99330521643</v>
      </c>
      <c r="R16" s="257" t="n">
        <v>4.65876777251185</v>
      </c>
      <c r="S16" s="257" t="n">
        <v>0.0395394299713286</v>
      </c>
      <c r="T16" s="257" t="n">
        <v>0.905980228348649</v>
      </c>
      <c r="U16" s="257" t="n">
        <v>0.0385281450266237</v>
      </c>
      <c r="V16" s="257" t="n">
        <v>0.643392686105485</v>
      </c>
      <c r="W16" s="257" t="n">
        <v>0.0584868977773266</v>
      </c>
      <c r="X16" s="257" t="n">
        <v>0.14631714478622</v>
      </c>
      <c r="Y16" s="257" t="n">
        <v>0.0414645569997022</v>
      </c>
      <c r="Z16" s="0" t="n">
        <v>160</v>
      </c>
      <c r="AA16" s="257" t="n">
        <v>0.0568585643212509</v>
      </c>
      <c r="AB16" s="0" t="n">
        <v>112732</v>
      </c>
      <c r="AC16" s="257" t="n">
        <v>0.0600043327118145</v>
      </c>
      <c r="AD16" s="257" t="n">
        <v>0.0982356841661404</v>
      </c>
      <c r="AE16" s="257" t="n">
        <v>0.0491178420830702</v>
      </c>
      <c r="AF16" s="256" t="n">
        <v>29470.7052498421</v>
      </c>
      <c r="AG16" s="257" t="n">
        <v>4.97222222222222</v>
      </c>
      <c r="AH16" s="257" t="n">
        <v>5.14367816091954</v>
      </c>
      <c r="AI16" s="257" t="n">
        <v>10.1159003831418</v>
      </c>
      <c r="AJ16" s="257" t="n">
        <v>0.0386176901141539</v>
      </c>
      <c r="AK16" s="256" t="n">
        <v>46341.2281369847</v>
      </c>
      <c r="AL16" s="256" t="n">
        <v>1395246.51405194</v>
      </c>
      <c r="AM16" s="0" t="s">
        <v>263</v>
      </c>
    </row>
    <row r="17" customFormat="false" ht="14.25" hidden="false" customHeight="false" outlineLevel="0" collapsed="false">
      <c r="A17" s="255" t="s">
        <v>64</v>
      </c>
      <c r="B17" s="256" t="n">
        <v>439607</v>
      </c>
      <c r="C17" s="256" t="n">
        <v>351685.6</v>
      </c>
      <c r="D17" s="256" t="n">
        <v>87921.4</v>
      </c>
      <c r="E17" s="257" t="n">
        <v>0.0162214116548727</v>
      </c>
      <c r="F17" s="257" t="n">
        <v>0.0531592706985298</v>
      </c>
      <c r="G17" s="256" t="n">
        <v>143643.680073328</v>
      </c>
      <c r="H17" s="256" t="n">
        <v>632810.543073229</v>
      </c>
      <c r="I17" s="256" t="n">
        <v>495329.280073328</v>
      </c>
      <c r="J17" s="256" t="n">
        <v>137481.262999901</v>
      </c>
      <c r="K17" s="256" t="n">
        <v>632810.543073229</v>
      </c>
      <c r="L17" s="257" t="n">
        <v>0.0220195887779543</v>
      </c>
      <c r="M17" s="256" t="n">
        <v>13211.7532667726</v>
      </c>
      <c r="N17" s="257" t="n">
        <v>23170</v>
      </c>
      <c r="O17" s="257" t="n">
        <v>0.0507295242766062</v>
      </c>
      <c r="P17" s="256" t="n">
        <v>30437.7145659637</v>
      </c>
      <c r="Q17" s="257" t="n">
        <v>695.81793104432</v>
      </c>
      <c r="R17" s="257" t="n">
        <v>5</v>
      </c>
      <c r="S17" s="257" t="n">
        <v>0.0424355021564107</v>
      </c>
      <c r="T17" s="257" t="n">
        <v>0.983606557377049</v>
      </c>
      <c r="U17" s="257" t="n">
        <v>0.0418293191241445</v>
      </c>
      <c r="V17" s="257" t="n">
        <v>0.372222222222222</v>
      </c>
      <c r="W17" s="257" t="n">
        <v>0.0338364478361372</v>
      </c>
      <c r="X17" s="257" t="n">
        <v>0.111111111111111</v>
      </c>
      <c r="Y17" s="257" t="n">
        <v>0.0314875813541764</v>
      </c>
      <c r="Z17" s="0" t="n">
        <v>64.5</v>
      </c>
      <c r="AA17" s="257" t="n">
        <v>0.0229211087420043</v>
      </c>
      <c r="AB17" s="0" t="n">
        <v>32187</v>
      </c>
      <c r="AC17" s="257" t="n">
        <v>0.0171323089894189</v>
      </c>
      <c r="AD17" s="257" t="n">
        <v>0.0808248880099308</v>
      </c>
      <c r="AE17" s="257" t="n">
        <v>0.0404124440049654</v>
      </c>
      <c r="AF17" s="256" t="n">
        <v>24247.4664029792</v>
      </c>
      <c r="AG17" s="257" t="n">
        <v>7</v>
      </c>
      <c r="AH17" s="257" t="n">
        <v>7</v>
      </c>
      <c r="AI17" s="257" t="n">
        <v>14</v>
      </c>
      <c r="AJ17" s="257" t="n">
        <v>0.0534453327060386</v>
      </c>
      <c r="AK17" s="256" t="n">
        <v>64134.3992472463</v>
      </c>
      <c r="AL17" s="256" t="n">
        <v>762490.818522177</v>
      </c>
      <c r="AM17" s="0" t="s">
        <v>264</v>
      </c>
    </row>
    <row r="18" customFormat="false" ht="14.25" hidden="false" customHeight="false" outlineLevel="0" collapsed="false">
      <c r="A18" s="255" t="s">
        <v>66</v>
      </c>
      <c r="B18" s="256" t="n">
        <v>555040</v>
      </c>
      <c r="C18" s="256" t="n">
        <v>444032</v>
      </c>
      <c r="D18" s="256" t="n">
        <v>111008</v>
      </c>
      <c r="E18" s="257" t="n">
        <v>0.0533089146590416</v>
      </c>
      <c r="F18" s="257" t="n">
        <v>0.0372731046655909</v>
      </c>
      <c r="G18" s="256" t="n">
        <v>304833.121737375</v>
      </c>
      <c r="H18" s="256" t="n">
        <v>785070.403409001</v>
      </c>
      <c r="I18" s="256" t="n">
        <v>748865.121737375</v>
      </c>
      <c r="J18" s="256" t="n">
        <v>36205.2816716261</v>
      </c>
      <c r="K18" s="256" t="n">
        <v>785070.403409001</v>
      </c>
      <c r="L18" s="257" t="n">
        <v>0.0378020727108877</v>
      </c>
      <c r="M18" s="256" t="n">
        <v>22681.2436265326</v>
      </c>
      <c r="N18" s="257" t="n">
        <v>23598</v>
      </c>
      <c r="O18" s="257" t="n">
        <v>0.0516666082813704</v>
      </c>
      <c r="P18" s="256" t="n">
        <v>30999.9649688223</v>
      </c>
      <c r="Q18" s="257" t="n">
        <v>2286.68746552216</v>
      </c>
      <c r="R18" s="257" t="n">
        <v>4</v>
      </c>
      <c r="S18" s="257" t="n">
        <v>0.0339484017251285</v>
      </c>
      <c r="T18" s="257" t="n">
        <v>0.921161825726141</v>
      </c>
      <c r="U18" s="257" t="n">
        <v>0.0391737648394997</v>
      </c>
      <c r="V18" s="257" t="n">
        <v>0.371621621621622</v>
      </c>
      <c r="W18" s="257" t="n">
        <v>0.0337818509053811</v>
      </c>
      <c r="X18" s="257" t="n">
        <v>0.0427927927927928</v>
      </c>
      <c r="Y18" s="257" t="n">
        <v>0.0121269738999193</v>
      </c>
      <c r="Z18" s="0" t="n">
        <v>147</v>
      </c>
      <c r="AA18" s="257" t="n">
        <v>0.0522388059701493</v>
      </c>
      <c r="AB18" s="0" t="n">
        <v>129769</v>
      </c>
      <c r="AC18" s="257" t="n">
        <v>0.0690726878941158</v>
      </c>
      <c r="AD18" s="257" t="n">
        <v>0.111610925494057</v>
      </c>
      <c r="AE18" s="257" t="n">
        <v>0.0558054627470283</v>
      </c>
      <c r="AF18" s="256" t="n">
        <v>33483.277648217</v>
      </c>
      <c r="AG18" s="257" t="n">
        <v>4.48421052631579</v>
      </c>
      <c r="AH18" s="257" t="n">
        <v>5</v>
      </c>
      <c r="AI18" s="257" t="n">
        <v>9.48421052631579</v>
      </c>
      <c r="AJ18" s="257" t="n">
        <v>0.03620619907379</v>
      </c>
      <c r="AK18" s="256" t="n">
        <v>43447.4388885481</v>
      </c>
      <c r="AL18" s="256" t="n">
        <v>915446.091328086</v>
      </c>
      <c r="AM18" s="0" t="s">
        <v>265</v>
      </c>
    </row>
    <row r="19" customFormat="false" ht="14.25" hidden="false" customHeight="false" outlineLevel="0" collapsed="false">
      <c r="A19" s="255" t="s">
        <v>67</v>
      </c>
      <c r="B19" s="256" t="n">
        <v>659120</v>
      </c>
      <c r="C19" s="256" t="n">
        <v>527296</v>
      </c>
      <c r="D19" s="256" t="n">
        <v>131824</v>
      </c>
      <c r="E19" s="257" t="n">
        <v>0.0346923221603154</v>
      </c>
      <c r="F19" s="257" t="n">
        <v>0.0180099957336037</v>
      </c>
      <c r="G19" s="256" t="n">
        <v>190777.831680775</v>
      </c>
      <c r="H19" s="256" t="n">
        <v>1055325.66230478</v>
      </c>
      <c r="I19" s="256" t="n">
        <v>718073.831680775</v>
      </c>
      <c r="J19" s="256" t="n">
        <v>337251.830624005</v>
      </c>
      <c r="K19" s="256" t="n">
        <v>1055325.66230478</v>
      </c>
      <c r="L19" s="257" t="n">
        <v>0.0601299594469609</v>
      </c>
      <c r="M19" s="256" t="n">
        <v>36077.9756681765</v>
      </c>
      <c r="N19" s="257" t="n">
        <v>10040</v>
      </c>
      <c r="O19" s="257" t="n">
        <v>0.0219820640369929</v>
      </c>
      <c r="P19" s="256" t="n">
        <v>13189.2384221958</v>
      </c>
      <c r="Q19" s="257" t="n">
        <v>1488.12818158538</v>
      </c>
      <c r="R19" s="257" t="n">
        <v>4.59177215189873</v>
      </c>
      <c r="S19" s="257" t="n">
        <v>0.038970831410729</v>
      </c>
      <c r="T19" s="257" t="n">
        <v>0.630443465264894</v>
      </c>
      <c r="U19" s="257" t="n">
        <v>0.0268105379132684</v>
      </c>
      <c r="V19" s="257" t="n">
        <v>0.120685262391635</v>
      </c>
      <c r="W19" s="257" t="n">
        <v>0.010970759781954</v>
      </c>
      <c r="X19" s="257" t="n">
        <v>0.0623469657865131</v>
      </c>
      <c r="Y19" s="257" t="n">
        <v>0.0176683964164999</v>
      </c>
      <c r="Z19" s="0" t="n">
        <v>159.5</v>
      </c>
      <c r="AA19" s="257" t="n">
        <v>0.056680881307747</v>
      </c>
      <c r="AB19" s="0" t="n">
        <v>93190</v>
      </c>
      <c r="AC19" s="257" t="n">
        <v>0.0496026307119007</v>
      </c>
      <c r="AD19" s="257" t="n">
        <v>0.0520054820936053</v>
      </c>
      <c r="AE19" s="257" t="n">
        <v>0.0260027410468026</v>
      </c>
      <c r="AF19" s="256" t="n">
        <v>15601.6446280816</v>
      </c>
      <c r="AG19" s="257" t="n">
        <v>5.64953271028037</v>
      </c>
      <c r="AH19" s="257" t="n">
        <v>5.98823529411765</v>
      </c>
      <c r="AI19" s="257" t="n">
        <v>11.637768004398</v>
      </c>
      <c r="AJ19" s="257" t="n">
        <v>0.0444274559250531</v>
      </c>
      <c r="AK19" s="256" t="n">
        <v>53312.9471100637</v>
      </c>
      <c r="AL19" s="256" t="n">
        <v>1166451.77264167</v>
      </c>
      <c r="AM19" s="0" t="s">
        <v>266</v>
      </c>
    </row>
    <row r="20" customFormat="false" ht="14.25" hidden="false" customHeight="false" outlineLevel="0" collapsed="false">
      <c r="A20" s="255" t="s">
        <v>68</v>
      </c>
      <c r="B20" s="256" t="n">
        <v>486080</v>
      </c>
      <c r="C20" s="256" t="n">
        <v>388864</v>
      </c>
      <c r="D20" s="256" t="n">
        <v>97216</v>
      </c>
      <c r="E20" s="257" t="n">
        <v>0.0113069743965303</v>
      </c>
      <c r="F20" s="257" t="n">
        <v>0.0161151881257754</v>
      </c>
      <c r="G20" s="256" t="n">
        <v>74645.7092682058</v>
      </c>
      <c r="H20" s="256" t="n">
        <v>618806.91316024</v>
      </c>
      <c r="I20" s="256" t="n">
        <v>463509.709268206</v>
      </c>
      <c r="J20" s="256" t="n">
        <v>155297.203892034</v>
      </c>
      <c r="K20" s="256" t="n">
        <v>618806.91316024</v>
      </c>
      <c r="L20" s="257" t="n">
        <v>0.0126402162828752</v>
      </c>
      <c r="M20" s="256" t="n">
        <v>7584.12976972514</v>
      </c>
      <c r="N20" s="257" t="n">
        <v>83071</v>
      </c>
      <c r="O20" s="257" t="n">
        <v>0.181879685420024</v>
      </c>
      <c r="P20" s="256" t="n">
        <v>109127.811252014</v>
      </c>
      <c r="Q20" s="257" t="n">
        <v>485.013</v>
      </c>
      <c r="R20" s="257" t="n">
        <v>4.62921348314607</v>
      </c>
      <c r="S20" s="257" t="n">
        <v>0.0392885997493061</v>
      </c>
      <c r="T20" s="257" t="n">
        <v>0.879599567099567</v>
      </c>
      <c r="U20" s="257" t="n">
        <v>0.0374062685102283</v>
      </c>
      <c r="V20" s="257" t="n">
        <v>0.0945378151260504</v>
      </c>
      <c r="W20" s="257" t="n">
        <v>0.00859385511955072</v>
      </c>
      <c r="X20" s="257" t="n">
        <v>0.181022408963585</v>
      </c>
      <c r="Y20" s="257" t="n">
        <v>0.0512996204625289</v>
      </c>
      <c r="Z20" s="0" t="n">
        <v>80</v>
      </c>
      <c r="AA20" s="257" t="n">
        <v>0.0284292821606254</v>
      </c>
      <c r="AB20" s="0" t="n">
        <v>32088</v>
      </c>
      <c r="AC20" s="257" t="n">
        <v>0.0170796138457288</v>
      </c>
      <c r="AD20" s="257" t="n">
        <v>0.0226394346016596</v>
      </c>
      <c r="AE20" s="257" t="n">
        <v>0.0113197173008298</v>
      </c>
      <c r="AF20" s="256" t="n">
        <v>6791.83038049787</v>
      </c>
      <c r="AG20" s="257" t="n">
        <v>5</v>
      </c>
      <c r="AH20" s="257" t="n">
        <v>5</v>
      </c>
      <c r="AI20" s="257" t="n">
        <v>10</v>
      </c>
      <c r="AJ20" s="257" t="n">
        <v>0.0381752376471704</v>
      </c>
      <c r="AK20" s="256" t="n">
        <v>45810.2851766045</v>
      </c>
      <c r="AL20" s="256" t="n">
        <v>805092.249657157</v>
      </c>
      <c r="AM20" s="0" t="s">
        <v>267</v>
      </c>
    </row>
    <row r="21" customFormat="false" ht="14.25" hidden="false" customHeight="false" outlineLevel="0" collapsed="false">
      <c r="A21" s="255" t="s">
        <v>69</v>
      </c>
      <c r="B21" s="256" t="n">
        <v>972921</v>
      </c>
      <c r="C21" s="256" t="n">
        <v>778336.8</v>
      </c>
      <c r="D21" s="256" t="n">
        <v>194584.2</v>
      </c>
      <c r="E21" s="257" t="n">
        <v>0.0172988213752684</v>
      </c>
      <c r="F21" s="257" t="n">
        <v>0.0615961340812769</v>
      </c>
      <c r="G21" s="256" t="n">
        <v>159154.339362271</v>
      </c>
      <c r="H21" s="256" t="n">
        <v>1148839.14143096</v>
      </c>
      <c r="I21" s="256" t="n">
        <v>937491.139362271</v>
      </c>
      <c r="J21" s="256" t="n">
        <v>211348.002068689</v>
      </c>
      <c r="K21" s="256" t="n">
        <v>1148839.14143096</v>
      </c>
      <c r="L21" s="257" t="n">
        <v>0.0198496454573482</v>
      </c>
      <c r="M21" s="256" t="n">
        <v>11909.7872744089</v>
      </c>
      <c r="N21" s="257" t="n">
        <v>31878</v>
      </c>
      <c r="O21" s="257" t="n">
        <v>0.0697952427660618</v>
      </c>
      <c r="P21" s="256" t="n">
        <v>41877.1456596371</v>
      </c>
      <c r="Q21" s="257" t="n">
        <v>742.033452756176</v>
      </c>
      <c r="R21" s="257" t="n">
        <v>4.33653846153846</v>
      </c>
      <c r="S21" s="257" t="n">
        <v>0.0368046374471946</v>
      </c>
      <c r="T21" s="257" t="n">
        <v>0.916666666666667</v>
      </c>
      <c r="U21" s="257" t="n">
        <v>0.0389826015726403</v>
      </c>
      <c r="V21" s="257" t="n">
        <v>0.315343915343915</v>
      </c>
      <c r="W21" s="257" t="n">
        <v>0.0286659885008355</v>
      </c>
      <c r="X21" s="257" t="n">
        <v>0.314285714285714</v>
      </c>
      <c r="Y21" s="257" t="n">
        <v>0.0890648729732417</v>
      </c>
      <c r="Z21" s="0" t="n">
        <v>51.5</v>
      </c>
      <c r="AA21" s="257" t="n">
        <v>0.0183013503909026</v>
      </c>
      <c r="AB21" s="0" t="n">
        <v>36797</v>
      </c>
      <c r="AC21" s="257" t="n">
        <v>0.0195860929531689</v>
      </c>
      <c r="AD21" s="257" t="n">
        <v>0.016673097109695</v>
      </c>
      <c r="AE21" s="257" t="n">
        <v>0.00833654855484752</v>
      </c>
      <c r="AF21" s="256" t="n">
        <v>5001.92913290851</v>
      </c>
      <c r="AG21" s="257" t="n">
        <v>5.10948905109489</v>
      </c>
      <c r="AH21" s="257" t="n">
        <v>5.33333333333333</v>
      </c>
      <c r="AI21" s="257" t="n">
        <v>10.4428223844282</v>
      </c>
      <c r="AJ21" s="257" t="n">
        <v>0.0398657226232738</v>
      </c>
      <c r="AK21" s="256" t="n">
        <v>47838.8671479286</v>
      </c>
      <c r="AL21" s="256" t="n">
        <v>1270039.78169983</v>
      </c>
      <c r="AM21" s="0" t="s">
        <v>268</v>
      </c>
    </row>
    <row r="22" customFormat="false" ht="14.25" hidden="false" customHeight="false" outlineLevel="0" collapsed="false">
      <c r="A22" s="255" t="s">
        <v>63</v>
      </c>
      <c r="B22" s="256" t="n">
        <v>634246</v>
      </c>
      <c r="C22" s="256" t="n">
        <v>507396.8</v>
      </c>
      <c r="D22" s="256" t="n">
        <v>126849.2</v>
      </c>
      <c r="E22" s="257" t="n">
        <v>0.0417792752056406</v>
      </c>
      <c r="F22" s="257" t="n">
        <v>0.0301179839109863</v>
      </c>
      <c r="G22" s="256" t="n">
        <v>240006.719936738</v>
      </c>
      <c r="H22" s="256" t="n">
        <v>930413.01868182</v>
      </c>
      <c r="I22" s="256" t="n">
        <v>747403.519936738</v>
      </c>
      <c r="J22" s="256" t="n">
        <v>183009.498745082</v>
      </c>
      <c r="K22" s="256" t="n">
        <v>930413.01868182</v>
      </c>
      <c r="L22" s="257" t="n">
        <v>0.0630706476628643</v>
      </c>
      <c r="M22" s="256" t="n">
        <v>37842.3885977186</v>
      </c>
      <c r="N22" s="257" t="n">
        <v>7494</v>
      </c>
      <c r="O22" s="257" t="n">
        <v>0.0164077278778113</v>
      </c>
      <c r="P22" s="256" t="n">
        <v>9844.63672668675</v>
      </c>
      <c r="Q22" s="257" t="n">
        <v>1792.12324134488</v>
      </c>
      <c r="R22" s="257" t="n">
        <v>5</v>
      </c>
      <c r="S22" s="257" t="n">
        <v>0.0424355021564107</v>
      </c>
      <c r="T22" s="257" t="n">
        <v>0.972972972972973</v>
      </c>
      <c r="U22" s="257" t="n">
        <v>0.0413771102687484</v>
      </c>
      <c r="V22" s="257" t="n">
        <v>0.666666666666667</v>
      </c>
      <c r="W22" s="257" t="n">
        <v>0.0606025931393503</v>
      </c>
      <c r="X22" s="257" t="n">
        <v>0.25</v>
      </c>
      <c r="Y22" s="257" t="n">
        <v>0.0708470580468968</v>
      </c>
      <c r="Z22" s="0" t="n">
        <v>138.5</v>
      </c>
      <c r="AA22" s="257" t="n">
        <v>0.0492181947405828</v>
      </c>
      <c r="AB22" s="0" t="n">
        <v>102159</v>
      </c>
      <c r="AC22" s="257" t="n">
        <v>0.0543765978205501</v>
      </c>
      <c r="AD22" s="257" t="n">
        <v>0.0787265505975799</v>
      </c>
      <c r="AE22" s="257" t="n">
        <v>0.03936327529879</v>
      </c>
      <c r="AF22" s="256" t="n">
        <v>23617.965179274</v>
      </c>
      <c r="AG22" s="257" t="n">
        <v>5.18429003021148</v>
      </c>
      <c r="AH22" s="257" t="n">
        <v>5.16576086956522</v>
      </c>
      <c r="AI22" s="257" t="n">
        <v>10.3500508997767</v>
      </c>
      <c r="AJ22" s="257" t="n">
        <v>0.0395115652759285</v>
      </c>
      <c r="AK22" s="256" t="n">
        <v>47413.8783311142</v>
      </c>
      <c r="AL22" s="256" t="n">
        <v>1052627.42427243</v>
      </c>
      <c r="AM22" s="0" t="s">
        <v>269</v>
      </c>
    </row>
    <row r="23" customFormat="false" ht="14.25" hidden="false" customHeight="false" outlineLevel="0" collapsed="false">
      <c r="A23" s="255" t="s">
        <v>70</v>
      </c>
      <c r="B23" s="256" t="n">
        <v>699528</v>
      </c>
      <c r="C23" s="256" t="n">
        <v>559622.4</v>
      </c>
      <c r="D23" s="256" t="n">
        <v>139905.6</v>
      </c>
      <c r="E23" s="257" t="n">
        <v>0.0438434015098074</v>
      </c>
      <c r="F23" s="257" t="n">
        <v>0.0217955494655534</v>
      </c>
      <c r="G23" s="256" t="n">
        <v>239926.493551227</v>
      </c>
      <c r="H23" s="256" t="n">
        <v>1018525.18920847</v>
      </c>
      <c r="I23" s="256" t="n">
        <v>799548.893551227</v>
      </c>
      <c r="J23" s="256" t="n">
        <v>218976.295657243</v>
      </c>
      <c r="K23" s="256" t="n">
        <v>1018525.18920847</v>
      </c>
      <c r="L23" s="257" t="n">
        <v>0.0786634097754168</v>
      </c>
      <c r="M23" s="256" t="n">
        <v>47198.0458652501</v>
      </c>
      <c r="N23" s="257" t="n">
        <v>48108</v>
      </c>
      <c r="O23" s="257" t="n">
        <v>0.105329993694388</v>
      </c>
      <c r="P23" s="256" t="n">
        <v>63197.9962166328</v>
      </c>
      <c r="Q23" s="257" t="n">
        <v>1880.664</v>
      </c>
      <c r="R23" s="257" t="n">
        <v>4.43225806451613</v>
      </c>
      <c r="S23" s="257" t="n">
        <v>0.0376170193309086</v>
      </c>
      <c r="T23" s="257" t="n">
        <v>0.473817748216473</v>
      </c>
      <c r="U23" s="257" t="n">
        <v>0.0201497983601109</v>
      </c>
      <c r="V23" s="257" t="n">
        <v>0.247918133413201</v>
      </c>
      <c r="W23" s="257" t="n">
        <v>0.0225367226566611</v>
      </c>
      <c r="X23" s="257" t="n">
        <v>0.0847641336680431</v>
      </c>
      <c r="Y23" s="257" t="n">
        <v>0.0240211579930991</v>
      </c>
      <c r="Z23" s="0" t="n">
        <v>263</v>
      </c>
      <c r="AA23" s="257" t="n">
        <v>0.0934612651030561</v>
      </c>
      <c r="AB23" s="0" t="n">
        <v>116249</v>
      </c>
      <c r="AC23" s="257" t="n">
        <v>0.0618763409982589</v>
      </c>
      <c r="AD23" s="257" t="n">
        <v>0.0246974582497843</v>
      </c>
      <c r="AE23" s="257" t="n">
        <v>0.0123487291248922</v>
      </c>
      <c r="AF23" s="256" t="n">
        <v>7409.23747493529</v>
      </c>
      <c r="AG23" s="257" t="n">
        <v>4.45744680851064</v>
      </c>
      <c r="AH23" s="257" t="n">
        <v>5</v>
      </c>
      <c r="AI23" s="257" t="n">
        <v>9.45744680851064</v>
      </c>
      <c r="AJ23" s="257" t="n">
        <v>0.0361040279450367</v>
      </c>
      <c r="AK23" s="256" t="n">
        <v>43324.833534044</v>
      </c>
      <c r="AL23" s="256" t="n">
        <v>1140827.69074696</v>
      </c>
      <c r="AM23" s="0" t="s">
        <v>270</v>
      </c>
    </row>
    <row r="24" customFormat="false" ht="14.25" hidden="false" customHeight="false" outlineLevel="0" collapsed="false">
      <c r="A24" s="255" t="s">
        <v>71</v>
      </c>
      <c r="B24" s="256" t="n">
        <v>648685</v>
      </c>
      <c r="C24" s="256" t="n">
        <v>518948</v>
      </c>
      <c r="D24" s="256" t="n">
        <v>129737</v>
      </c>
      <c r="E24" s="257" t="n">
        <v>0.019786674829448</v>
      </c>
      <c r="F24" s="257" t="n">
        <v>0.0282135409401817</v>
      </c>
      <c r="G24" s="256" t="n">
        <v>130641.965402586</v>
      </c>
      <c r="H24" s="256" t="n">
        <v>838252.248773619</v>
      </c>
      <c r="I24" s="256" t="n">
        <v>649589.965402586</v>
      </c>
      <c r="J24" s="256" t="n">
        <v>188662.283371033</v>
      </c>
      <c r="K24" s="256" t="n">
        <v>838252.248773619</v>
      </c>
      <c r="L24" s="257" t="n">
        <v>0.0158180567742547</v>
      </c>
      <c r="M24" s="256" t="n">
        <v>9490.83406455285</v>
      </c>
      <c r="N24" s="257" t="n">
        <v>32952</v>
      </c>
      <c r="O24" s="257" t="n">
        <v>0.0721467105724094</v>
      </c>
      <c r="P24" s="256" t="n">
        <v>43288.0263434457</v>
      </c>
      <c r="Q24" s="257" t="n">
        <v>848.75</v>
      </c>
      <c r="R24" s="257" t="n">
        <v>5</v>
      </c>
      <c r="S24" s="257" t="n">
        <v>0.0424355021564107</v>
      </c>
      <c r="T24" s="257" t="n">
        <v>0.793650793650794</v>
      </c>
      <c r="U24" s="257" t="n">
        <v>0.0337511701927621</v>
      </c>
      <c r="V24" s="257" t="n">
        <v>0.52</v>
      </c>
      <c r="W24" s="257" t="n">
        <v>0.0472700226486932</v>
      </c>
      <c r="X24" s="257" t="n">
        <v>0.14</v>
      </c>
      <c r="Y24" s="257" t="n">
        <v>0.0396743525062622</v>
      </c>
      <c r="Z24" s="0" t="n">
        <v>75.5</v>
      </c>
      <c r="AA24" s="257" t="n">
        <v>0.0268301350390903</v>
      </c>
      <c r="AB24" s="0" t="n">
        <v>142623</v>
      </c>
      <c r="AC24" s="257" t="n">
        <v>0.0759145401869666</v>
      </c>
      <c r="AD24" s="257" t="n">
        <v>0.13286674763948</v>
      </c>
      <c r="AE24" s="257" t="n">
        <v>0.0664333738197401</v>
      </c>
      <c r="AF24" s="256" t="n">
        <v>39860.0242918441</v>
      </c>
      <c r="AG24" s="257" t="n">
        <v>5.08796296296296</v>
      </c>
      <c r="AH24" s="257" t="n">
        <v>5.48543689320388</v>
      </c>
      <c r="AI24" s="257" t="n">
        <v>10.5733998561668</v>
      </c>
      <c r="AJ24" s="257" t="n">
        <v>0.0403642052247727</v>
      </c>
      <c r="AK24" s="256" t="n">
        <v>48437.0462697272</v>
      </c>
      <c r="AL24" s="256" t="n">
        <v>976111.504313515</v>
      </c>
      <c r="AM24" s="0" t="s">
        <v>271</v>
      </c>
    </row>
    <row r="25" customFormat="false" ht="14.25" hidden="false" customHeight="false" outlineLevel="0" collapsed="false">
      <c r="A25" s="255" t="s">
        <v>73</v>
      </c>
      <c r="B25" s="256" t="n">
        <v>297925</v>
      </c>
      <c r="C25" s="256" t="n">
        <v>238340</v>
      </c>
      <c r="D25" s="256" t="n">
        <v>59585</v>
      </c>
      <c r="E25" s="257" t="n">
        <v>0.00582351855363312</v>
      </c>
      <c r="F25" s="257" t="n">
        <v>0.0266193050708252</v>
      </c>
      <c r="G25" s="256" t="n">
        <v>60737.4010532688</v>
      </c>
      <c r="H25" s="256" t="n">
        <v>437585.597087131</v>
      </c>
      <c r="I25" s="256" t="n">
        <v>299077.401053269</v>
      </c>
      <c r="J25" s="256" t="n">
        <v>138508.196033862</v>
      </c>
      <c r="K25" s="256" t="n">
        <v>437585.597087131</v>
      </c>
      <c r="L25" s="257" t="n">
        <v>0.0116204614983281</v>
      </c>
      <c r="M25" s="256" t="n">
        <v>6972.27689899685</v>
      </c>
      <c r="N25" s="257" t="n">
        <v>14246</v>
      </c>
      <c r="O25" s="257" t="n">
        <v>0.0311908848875499</v>
      </c>
      <c r="P25" s="256" t="n">
        <v>18714.53093253</v>
      </c>
      <c r="Q25" s="257" t="n">
        <v>249.8</v>
      </c>
      <c r="R25" s="257" t="n">
        <v>4</v>
      </c>
      <c r="S25" s="257" t="n">
        <v>0.0339484017251285</v>
      </c>
      <c r="T25" s="257" t="n">
        <v>0.975903614457831</v>
      </c>
      <c r="U25" s="257" t="n">
        <v>0.0415017401189555</v>
      </c>
      <c r="V25" s="257" t="n">
        <v>0.481481481481481</v>
      </c>
      <c r="W25" s="257" t="n">
        <v>0.0437685394895308</v>
      </c>
      <c r="X25" s="257" t="n">
        <v>0.160493827160494</v>
      </c>
      <c r="Y25" s="257" t="n">
        <v>0.0454820619560325</v>
      </c>
      <c r="Z25" s="0" t="n">
        <v>38.5</v>
      </c>
      <c r="AA25" s="257" t="n">
        <v>0.013681592039801</v>
      </c>
      <c r="AB25" s="0" t="n">
        <v>21060</v>
      </c>
      <c r="AC25" s="257" t="n">
        <v>0.0112096942031616</v>
      </c>
      <c r="AD25" s="257" t="n">
        <v>0.0712647215409428</v>
      </c>
      <c r="AE25" s="257" t="n">
        <v>0.0356323607704714</v>
      </c>
      <c r="AF25" s="256" t="n">
        <v>21379.4164622829</v>
      </c>
      <c r="AG25" s="257" t="n">
        <v>7</v>
      </c>
      <c r="AH25" s="257" t="n">
        <v>7</v>
      </c>
      <c r="AI25" s="257" t="n">
        <v>14</v>
      </c>
      <c r="AJ25" s="257" t="n">
        <v>0.0534453327060386</v>
      </c>
      <c r="AK25" s="256" t="n">
        <v>64134.3992472463</v>
      </c>
      <c r="AL25" s="256" t="n">
        <v>554029.782800128</v>
      </c>
      <c r="AM25" s="0" t="s">
        <v>272</v>
      </c>
    </row>
    <row r="26" customFormat="false" ht="14.25" hidden="false" customHeight="false" outlineLevel="0" collapsed="false">
      <c r="A26" s="255" t="s">
        <v>74</v>
      </c>
      <c r="B26" s="256" t="n">
        <v>550224</v>
      </c>
      <c r="C26" s="256" t="n">
        <v>440179.2</v>
      </c>
      <c r="D26" s="256" t="n">
        <v>110044.8</v>
      </c>
      <c r="E26" s="257" t="n">
        <v>0.0401346329470607</v>
      </c>
      <c r="F26" s="257" t="n">
        <v>0.0528938262567441</v>
      </c>
      <c r="G26" s="256" t="n">
        <v>259716.471093074</v>
      </c>
      <c r="H26" s="256" t="n">
        <v>762312.007023979</v>
      </c>
      <c r="I26" s="256" t="n">
        <v>699895.671093074</v>
      </c>
      <c r="J26" s="256" t="n">
        <v>62416.3359309052</v>
      </c>
      <c r="K26" s="256" t="n">
        <v>762312.007023979</v>
      </c>
      <c r="L26" s="257" t="n">
        <v>0.0266084853084165</v>
      </c>
      <c r="M26" s="256" t="n">
        <v>15965.0911850499</v>
      </c>
      <c r="N26" s="257" t="n">
        <v>13649</v>
      </c>
      <c r="O26" s="257" t="n">
        <v>0.0298837840678204</v>
      </c>
      <c r="P26" s="256" t="n">
        <v>17930.2704406922</v>
      </c>
      <c r="Q26" s="257" t="n">
        <v>1721.57626318904</v>
      </c>
      <c r="R26" s="257" t="n">
        <v>4.53448275862069</v>
      </c>
      <c r="S26" s="257" t="n">
        <v>0.0384846105763311</v>
      </c>
      <c r="T26" s="257" t="n">
        <v>0.857052304420725</v>
      </c>
      <c r="U26" s="257" t="n">
        <v>0.0364474129201596</v>
      </c>
      <c r="V26" s="257" t="n">
        <v>0.442650501672241</v>
      </c>
      <c r="W26" s="257" t="n">
        <v>0.0402386523836582</v>
      </c>
      <c r="X26" s="257" t="n">
        <v>0.222918060200669</v>
      </c>
      <c r="Y26" s="257" t="n">
        <v>0.0631723550029537</v>
      </c>
      <c r="Z26" s="0" t="n">
        <v>66</v>
      </c>
      <c r="AA26" s="257" t="n">
        <v>0.023454157782516</v>
      </c>
      <c r="AB26" s="0" t="n">
        <v>34711</v>
      </c>
      <c r="AC26" s="257" t="n">
        <v>0.0184757690164265</v>
      </c>
      <c r="AD26" s="257" t="n">
        <v>0.0470199321111057</v>
      </c>
      <c r="AE26" s="257" t="n">
        <v>0.0235099660555528</v>
      </c>
      <c r="AF26" s="256" t="n">
        <v>14105.9796333317</v>
      </c>
      <c r="AG26" s="257" t="n">
        <v>5.74117647058824</v>
      </c>
      <c r="AH26" s="257" t="n">
        <v>6</v>
      </c>
      <c r="AI26" s="257" t="n">
        <v>11.7411764705882</v>
      </c>
      <c r="AJ26" s="257" t="n">
        <v>0.0448222202022071</v>
      </c>
      <c r="AK26" s="256" t="n">
        <v>53786.6642426486</v>
      </c>
      <c r="AL26" s="256" t="n">
        <v>871438.131653468</v>
      </c>
      <c r="AM26" s="0" t="s">
        <v>273</v>
      </c>
    </row>
    <row r="27" customFormat="false" ht="14.25" hidden="false" customHeight="false" outlineLevel="0" collapsed="false">
      <c r="A27" s="255" t="s">
        <v>76</v>
      </c>
      <c r="B27" s="256" t="n">
        <v>288000</v>
      </c>
      <c r="C27" s="256" t="n">
        <v>230400</v>
      </c>
      <c r="D27" s="256" t="n">
        <v>57600</v>
      </c>
      <c r="E27" s="257" t="n">
        <v>0.0063895515019206</v>
      </c>
      <c r="F27" s="257" t="n">
        <v>0.039071433618092</v>
      </c>
      <c r="G27" s="256" t="n">
        <v>78644.9725120181</v>
      </c>
      <c r="H27" s="256" t="n">
        <v>441201.567669621</v>
      </c>
      <c r="I27" s="256" t="n">
        <v>309044.972512018</v>
      </c>
      <c r="J27" s="256" t="n">
        <v>132156.595157603</v>
      </c>
      <c r="K27" s="256" t="n">
        <v>441201.567669621</v>
      </c>
      <c r="L27" s="257" t="n">
        <v>0.0109445775132212</v>
      </c>
      <c r="M27" s="256" t="n">
        <v>6566.74650793274</v>
      </c>
      <c r="N27" s="257" t="n">
        <v>2960</v>
      </c>
      <c r="O27" s="257" t="n">
        <v>0.00648076788341624</v>
      </c>
      <c r="P27" s="256" t="n">
        <v>3888.46073004974</v>
      </c>
      <c r="Q27" s="257" t="n">
        <v>274.08</v>
      </c>
      <c r="R27" s="257" t="n">
        <v>5</v>
      </c>
      <c r="S27" s="257" t="n">
        <v>0.0424355021564107</v>
      </c>
      <c r="T27" s="257" t="n">
        <v>0.945054945054945</v>
      </c>
      <c r="U27" s="257" t="n">
        <v>0.0401898549679968</v>
      </c>
      <c r="V27" s="257" t="n">
        <v>0.534883720930233</v>
      </c>
      <c r="W27" s="257" t="n">
        <v>0.048623010774595</v>
      </c>
      <c r="X27" s="257" t="n">
        <v>0.13953488372093</v>
      </c>
      <c r="Y27" s="257" t="n">
        <v>0.039542544026175</v>
      </c>
      <c r="Z27" s="0" t="n">
        <v>20.5</v>
      </c>
      <c r="AA27" s="257" t="n">
        <v>0.00728500355366027</v>
      </c>
      <c r="AB27" s="0" t="n">
        <v>9024</v>
      </c>
      <c r="AC27" s="257" t="n">
        <v>0.00480324218847722</v>
      </c>
      <c r="AD27" s="257" t="n">
        <v>0.0892240625076444</v>
      </c>
      <c r="AE27" s="257" t="n">
        <v>0.0446120312538222</v>
      </c>
      <c r="AF27" s="256" t="n">
        <v>26767.2187522933</v>
      </c>
      <c r="AG27" s="257" t="n">
        <v>5</v>
      </c>
      <c r="AH27" s="257" t="n">
        <v>5</v>
      </c>
      <c r="AI27" s="257" t="n">
        <v>10</v>
      </c>
      <c r="AJ27" s="257" t="n">
        <v>0.0381752376471704</v>
      </c>
      <c r="AK27" s="256" t="n">
        <v>45810.2851766045</v>
      </c>
      <c r="AL27" s="256" t="n">
        <v>522938.171886497</v>
      </c>
      <c r="AM27" s="0" t="s">
        <v>274</v>
      </c>
    </row>
    <row r="28" s="258" customFormat="true" ht="14.25" hidden="false" customHeight="false" outlineLevel="0" collapsed="false">
      <c r="A28" s="258" t="s">
        <v>208</v>
      </c>
      <c r="B28" s="259" t="n">
        <f aca="false">SUM(B2:B27)</f>
        <v>15421403</v>
      </c>
      <c r="C28" s="259" t="n">
        <f aca="false">SUM(C2:C27)</f>
        <v>12337122.4</v>
      </c>
      <c r="D28" s="259" t="n">
        <f aca="false">SUM(D2:D27)</f>
        <v>3084280.6</v>
      </c>
      <c r="E28" s="260" t="n">
        <f aca="false">SUM(E2:E27)</f>
        <v>1</v>
      </c>
      <c r="F28" s="260" t="n">
        <f aca="false">SUM(F2:F27)</f>
        <v>1</v>
      </c>
      <c r="G28" s="259" t="n">
        <f aca="false">SUM(G2:G27)</f>
        <v>6084280.6</v>
      </c>
      <c r="H28" s="259" t="n">
        <f aca="false">SUM(H2:H27)</f>
        <v>22830079.4520116</v>
      </c>
      <c r="I28" s="259" t="n">
        <f aca="false">SUM(I2:I27)</f>
        <v>18421403</v>
      </c>
      <c r="J28" s="259" t="n">
        <f aca="false">SUM(J2:J27)</f>
        <v>4408676.45201157</v>
      </c>
      <c r="K28" s="259" t="n">
        <f aca="false">SUM(K2:K27)</f>
        <v>22830079.4520116</v>
      </c>
      <c r="L28" s="258" t="n">
        <f aca="false">SUM(L2:L27)</f>
        <v>1</v>
      </c>
      <c r="M28" s="259" t="n">
        <f aca="false">SUM(M2:M27)</f>
        <v>600000</v>
      </c>
      <c r="N28" s="258" t="n">
        <f aca="false">SUM(N2:N27)</f>
        <v>456736</v>
      </c>
      <c r="O28" s="258" t="n">
        <f aca="false">SUM(O2:O27)</f>
        <v>1</v>
      </c>
      <c r="P28" s="259" t="n">
        <f aca="false">SUM(P2:P27)</f>
        <v>600000</v>
      </c>
      <c r="Q28" s="258" t="n">
        <f aca="false">SUM(Q2:Q27)</f>
        <v>42895.0294739178</v>
      </c>
      <c r="R28" s="258" t="n">
        <f aca="false">SUM(R2:R27)</f>
        <v>117.825870931626</v>
      </c>
      <c r="S28" s="258" t="n">
        <f aca="false">SUM(S2:S27)</f>
        <v>1</v>
      </c>
      <c r="T28" s="258" t="n">
        <f aca="false">SUM(T2:T27)</f>
        <v>23.5147637583538</v>
      </c>
      <c r="U28" s="258" t="n">
        <f aca="false">SUM(U2:U27)</f>
        <v>1</v>
      </c>
      <c r="V28" s="258" t="n">
        <f aca="false">SUM(V2:V27)</f>
        <v>11.0006293812168</v>
      </c>
      <c r="W28" s="258" t="n">
        <f aca="false">SUM(W2:W27)</f>
        <v>1</v>
      </c>
      <c r="X28" s="258" t="n">
        <f aca="false">SUM(X2:X27)</f>
        <v>3.52872803602535</v>
      </c>
      <c r="Y28" s="258" t="n">
        <f aca="false">SUM(Y2:Y27)</f>
        <v>1</v>
      </c>
      <c r="Z28" s="258" t="n">
        <f aca="false">SUM(Z2:Z27)</f>
        <v>2814</v>
      </c>
      <c r="AA28" s="258" t="n">
        <f aca="false">SUM(AA2:AA27)</f>
        <v>1</v>
      </c>
      <c r="AB28" s="258" t="n">
        <f aca="false">SUM(AB2:AB27)</f>
        <v>1878731</v>
      </c>
      <c r="AC28" s="258" t="n">
        <f aca="false">SUM(AC2:AC27)</f>
        <v>1</v>
      </c>
      <c r="AD28" s="258" t="n">
        <f aca="false">SUM(AD2:AD27)</f>
        <v>2</v>
      </c>
      <c r="AE28" s="258" t="n">
        <f aca="false">SUM(AE2:AE27)</f>
        <v>1</v>
      </c>
      <c r="AF28" s="259" t="n">
        <f aca="false">SUM(AF2:AF27)</f>
        <v>600000</v>
      </c>
      <c r="AG28" s="258" t="n">
        <f aca="false">SUM(AG2:AG27)</f>
        <v>130.660424550928</v>
      </c>
      <c r="AH28" s="258" t="n">
        <f aca="false">SUM(AH2:AH27)</f>
        <v>131.289483722693</v>
      </c>
      <c r="AI28" s="258" t="n">
        <f aca="false">SUM(AI2:AI27)</f>
        <v>261.949908273622</v>
      </c>
      <c r="AJ28" s="258" t="n">
        <f aca="false">SUM(AJ2:AJ27)</f>
        <v>1</v>
      </c>
      <c r="AK28" s="259" t="n">
        <f aca="false">SUM(AK2:AK27)</f>
        <v>1200000</v>
      </c>
      <c r="AL28" s="259" t="n">
        <f aca="false">SUM(AL2:AL27)</f>
        <v>25830079.4520116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6" activeCellId="0" sqref="F36"/>
    </sheetView>
  </sheetViews>
  <sheetFormatPr defaultColWidth="11.4453125" defaultRowHeight="14.25" customHeight="true" zeroHeight="false" outlineLevelRow="0" outlineLevelCol="0"/>
  <cols>
    <col collapsed="false" customWidth="true" hidden="false" outlineLevel="0" max="1" min="1" style="0" width="22"/>
    <col collapsed="false" customWidth="true" hidden="false" outlineLevel="0" max="4" min="2" style="252" width="22"/>
    <col collapsed="false" customWidth="true" hidden="false" outlineLevel="0" max="6" min="5" style="0" width="22"/>
    <col collapsed="false" customWidth="true" hidden="false" outlineLevel="0" max="11" min="7" style="252" width="22"/>
  </cols>
  <sheetData>
    <row r="1" customFormat="false" ht="35.5" hidden="false" customHeight="false" outlineLevel="0" collapsed="false">
      <c r="A1" s="253" t="s">
        <v>1</v>
      </c>
      <c r="B1" s="254" t="s">
        <v>2</v>
      </c>
      <c r="C1" s="254" t="s">
        <v>236</v>
      </c>
      <c r="D1" s="254" t="s">
        <v>237</v>
      </c>
      <c r="E1" s="253" t="s">
        <v>238</v>
      </c>
      <c r="F1" s="253" t="s">
        <v>239</v>
      </c>
      <c r="G1" s="254" t="s">
        <v>240</v>
      </c>
      <c r="H1" s="254" t="s">
        <v>241</v>
      </c>
      <c r="I1" s="254" t="s">
        <v>242</v>
      </c>
      <c r="J1" s="254" t="s">
        <v>8</v>
      </c>
      <c r="K1" s="254" t="s">
        <v>215</v>
      </c>
    </row>
    <row r="2" customFormat="false" ht="14.25" hidden="false" customHeight="false" outlineLevel="0" collapsed="false">
      <c r="A2" s="255" t="s">
        <v>44</v>
      </c>
      <c r="B2" s="256" t="n">
        <v>634993</v>
      </c>
      <c r="C2" s="256" t="n">
        <v>507994.4</v>
      </c>
      <c r="D2" s="256" t="n">
        <v>126998.6</v>
      </c>
      <c r="E2" s="257" t="n">
        <v>0.0167722929398488</v>
      </c>
      <c r="F2" s="257" t="n">
        <v>0.0228513539628522</v>
      </c>
      <c r="G2" s="256" t="n">
        <v>109444.679161134</v>
      </c>
      <c r="H2" s="256" t="n">
        <v>806875.389583509</v>
      </c>
      <c r="I2" s="256" t="n">
        <v>617439.079161134</v>
      </c>
      <c r="J2" s="256" t="n">
        <v>189436.310422375</v>
      </c>
      <c r="K2" s="256" t="n">
        <v>806875.389583509</v>
      </c>
    </row>
    <row r="3" customFormat="false" ht="14.25" hidden="false" customHeight="false" outlineLevel="0" collapsed="false">
      <c r="A3" s="255" t="s">
        <v>45</v>
      </c>
      <c r="B3" s="256" t="n">
        <v>763317</v>
      </c>
      <c r="C3" s="256" t="n">
        <v>610653.6</v>
      </c>
      <c r="D3" s="256" t="n">
        <v>152663.4</v>
      </c>
      <c r="E3" s="257" t="n">
        <v>0.0442659085689806</v>
      </c>
      <c r="F3" s="257" t="n">
        <v>0.0182900901467637</v>
      </c>
      <c r="G3" s="256" t="n">
        <v>237717.375128539</v>
      </c>
      <c r="H3" s="256" t="n">
        <v>1162619.92825601</v>
      </c>
      <c r="I3" s="256" t="n">
        <v>848370.975128539</v>
      </c>
      <c r="J3" s="256" t="n">
        <v>314248.953127471</v>
      </c>
      <c r="K3" s="256" t="n">
        <v>1162619.92825601</v>
      </c>
    </row>
    <row r="4" customFormat="false" ht="14.25" hidden="false" customHeight="false" outlineLevel="0" collapsed="false">
      <c r="A4" s="255" t="s">
        <v>46</v>
      </c>
      <c r="B4" s="256" t="n">
        <v>582406</v>
      </c>
      <c r="C4" s="256" t="n">
        <v>465924.8</v>
      </c>
      <c r="D4" s="256" t="n">
        <v>116481.2</v>
      </c>
      <c r="E4" s="257" t="n">
        <v>0.0150497157343727</v>
      </c>
      <c r="F4" s="257" t="n">
        <v>0.0200480886904035</v>
      </c>
      <c r="G4" s="256" t="n">
        <v>97648.994199747</v>
      </c>
      <c r="H4" s="256" t="n">
        <v>732649.066069606</v>
      </c>
      <c r="I4" s="256" t="n">
        <v>563573.794199747</v>
      </c>
      <c r="J4" s="256" t="n">
        <v>169075.271869859</v>
      </c>
      <c r="K4" s="256" t="n">
        <v>732649.066069606</v>
      </c>
    </row>
    <row r="5" customFormat="false" ht="14.25" hidden="false" customHeight="false" outlineLevel="0" collapsed="false">
      <c r="A5" s="255" t="s">
        <v>48</v>
      </c>
      <c r="B5" s="256" t="n">
        <v>584626</v>
      </c>
      <c r="C5" s="256" t="n">
        <v>467700.8</v>
      </c>
      <c r="D5" s="256" t="n">
        <v>116925.2</v>
      </c>
      <c r="E5" s="257" t="n">
        <v>0.0670709994907302</v>
      </c>
      <c r="F5" s="257" t="n">
        <v>0.0691604502390854</v>
      </c>
      <c r="G5" s="256" t="n">
        <v>410621.341954634</v>
      </c>
      <c r="H5" s="256" t="n">
        <v>994873.823073959</v>
      </c>
      <c r="I5" s="256" t="n">
        <v>878322.141954634</v>
      </c>
      <c r="J5" s="256" t="n">
        <v>116551.681119325</v>
      </c>
      <c r="K5" s="256" t="n">
        <v>994873.823073959</v>
      </c>
    </row>
    <row r="6" customFormat="false" ht="14.25" hidden="false" customHeight="false" outlineLevel="0" collapsed="false">
      <c r="A6" s="255" t="s">
        <v>143</v>
      </c>
      <c r="B6" s="256" t="n">
        <v>555696</v>
      </c>
      <c r="C6" s="256" t="n">
        <v>444556.8</v>
      </c>
      <c r="D6" s="256" t="n">
        <v>111139.2</v>
      </c>
      <c r="E6" s="257" t="n">
        <v>0.0695608567378255</v>
      </c>
      <c r="F6" s="257" t="n">
        <v>0.0461012897077741</v>
      </c>
      <c r="G6" s="256" t="n">
        <v>394680.853456263</v>
      </c>
      <c r="H6" s="256" t="n">
        <v>1026059.47960475</v>
      </c>
      <c r="I6" s="256" t="n">
        <v>839237.653456263</v>
      </c>
      <c r="J6" s="256" t="n">
        <v>186821.826148487</v>
      </c>
      <c r="K6" s="256" t="n">
        <v>1026059.47960475</v>
      </c>
    </row>
    <row r="7" customFormat="false" ht="14.25" hidden="false" customHeight="false" outlineLevel="0" collapsed="false">
      <c r="A7" s="255" t="s">
        <v>50</v>
      </c>
      <c r="B7" s="256" t="n">
        <v>372238</v>
      </c>
      <c r="C7" s="256" t="n">
        <v>297790.4</v>
      </c>
      <c r="D7" s="256" t="n">
        <v>74447.6</v>
      </c>
      <c r="E7" s="257" t="n">
        <v>0.00908324033966571</v>
      </c>
      <c r="F7" s="257" t="n">
        <v>0.0309954507451637</v>
      </c>
      <c r="G7" s="256" t="n">
        <v>81928.9903184234</v>
      </c>
      <c r="H7" s="256" t="n">
        <v>503940.662046035</v>
      </c>
      <c r="I7" s="256" t="n">
        <v>379719.390318423</v>
      </c>
      <c r="J7" s="256" t="n">
        <v>124221.271727612</v>
      </c>
      <c r="K7" s="256" t="n">
        <v>503940.662046035</v>
      </c>
    </row>
    <row r="8" customFormat="false" ht="14.25" hidden="false" customHeight="false" outlineLevel="0" collapsed="false">
      <c r="A8" s="255" t="s">
        <v>52</v>
      </c>
      <c r="B8" s="256" t="n">
        <v>352186</v>
      </c>
      <c r="C8" s="256" t="n">
        <v>281748.8</v>
      </c>
      <c r="D8" s="256" t="n">
        <v>70437.2</v>
      </c>
      <c r="E8" s="257" t="n">
        <v>0.0191114217673744</v>
      </c>
      <c r="F8" s="257" t="n">
        <v>0.0206073768324316</v>
      </c>
      <c r="G8" s="256" t="n">
        <v>118099.614773814</v>
      </c>
      <c r="H8" s="256" t="n">
        <v>612617.249540421</v>
      </c>
      <c r="I8" s="256" t="n">
        <v>399848.414773814</v>
      </c>
      <c r="J8" s="256" t="n">
        <v>212768.834766607</v>
      </c>
      <c r="K8" s="256" t="n">
        <v>612617.249540421</v>
      </c>
    </row>
    <row r="9" customFormat="false" ht="14.25" hidden="false" customHeight="false" outlineLevel="0" collapsed="false">
      <c r="A9" s="255" t="s">
        <v>53</v>
      </c>
      <c r="B9" s="256" t="n">
        <v>328626</v>
      </c>
      <c r="C9" s="256" t="n">
        <v>262900.8</v>
      </c>
      <c r="D9" s="256" t="n">
        <v>65725.2</v>
      </c>
      <c r="E9" s="257" t="n">
        <v>0.0429457683697389</v>
      </c>
      <c r="F9" s="257" t="n">
        <v>0.0341761317627378</v>
      </c>
      <c r="G9" s="256" t="n">
        <v>250622.719368691</v>
      </c>
      <c r="H9" s="256" t="n">
        <v>526146.256864844</v>
      </c>
      <c r="I9" s="256" t="n">
        <v>513523.519368691</v>
      </c>
      <c r="J9" s="256" t="n">
        <v>12622.7374961531</v>
      </c>
      <c r="K9" s="256" t="n">
        <v>526146.256864844</v>
      </c>
    </row>
    <row r="10" customFormat="false" ht="14.25" hidden="false" customHeight="false" outlineLevel="0" collapsed="false">
      <c r="A10" s="255" t="s">
        <v>54</v>
      </c>
      <c r="B10" s="256" t="n">
        <v>724025</v>
      </c>
      <c r="C10" s="256" t="n">
        <v>579220</v>
      </c>
      <c r="D10" s="256" t="n">
        <v>144805</v>
      </c>
      <c r="E10" s="257" t="n">
        <v>0.0336154332491312</v>
      </c>
      <c r="F10" s="257" t="n">
        <v>0.075053475940852</v>
      </c>
      <c r="G10" s="256" t="n">
        <v>254949.864228526</v>
      </c>
      <c r="H10" s="256" t="n">
        <v>872382.770052343</v>
      </c>
      <c r="I10" s="256" t="n">
        <v>834169.864228526</v>
      </c>
      <c r="J10" s="256" t="n">
        <v>38212.9058238174</v>
      </c>
      <c r="K10" s="256" t="n">
        <v>872382.770052343</v>
      </c>
    </row>
    <row r="11" customFormat="false" ht="14.25" hidden="false" customHeight="false" outlineLevel="0" collapsed="false">
      <c r="A11" s="255" t="s">
        <v>144</v>
      </c>
      <c r="B11" s="256" t="n">
        <v>416436</v>
      </c>
      <c r="C11" s="256" t="n">
        <v>333148.8</v>
      </c>
      <c r="D11" s="256" t="n">
        <v>83287.2</v>
      </c>
      <c r="E11" s="257" t="n">
        <v>0.0471742303203313</v>
      </c>
      <c r="F11" s="257" t="n">
        <v>0.0781915065385647</v>
      </c>
      <c r="G11" s="256" t="n">
        <v>324764.816749811</v>
      </c>
      <c r="H11" s="256" t="n">
        <v>744699.699922856</v>
      </c>
      <c r="I11" s="256" t="n">
        <v>657913.616749811</v>
      </c>
      <c r="J11" s="256" t="n">
        <v>86786.0831730445</v>
      </c>
      <c r="K11" s="256" t="n">
        <v>744699.699922856</v>
      </c>
    </row>
    <row r="12" customFormat="false" ht="14.25" hidden="false" customHeight="false" outlineLevel="0" collapsed="false">
      <c r="A12" s="255" t="s">
        <v>57</v>
      </c>
      <c r="B12" s="256" t="n">
        <v>567684</v>
      </c>
      <c r="C12" s="256" t="n">
        <v>454147.2</v>
      </c>
      <c r="D12" s="256" t="n">
        <v>113536.8</v>
      </c>
      <c r="E12" s="257" t="n">
        <v>0.0601097617048566</v>
      </c>
      <c r="F12" s="257" t="n">
        <v>0.0337003697548408</v>
      </c>
      <c r="G12" s="256" t="n">
        <v>333588.226791626</v>
      </c>
      <c r="H12" s="256" t="n">
        <v>1066195.2954175</v>
      </c>
      <c r="I12" s="256" t="n">
        <v>787735.426791626</v>
      </c>
      <c r="J12" s="256" t="n">
        <v>278459.868625873</v>
      </c>
      <c r="K12" s="256" t="n">
        <v>1066195.2954175</v>
      </c>
    </row>
    <row r="13" customFormat="false" ht="14.25" hidden="false" customHeight="false" outlineLevel="0" collapsed="false">
      <c r="A13" s="255" t="s">
        <v>58</v>
      </c>
      <c r="B13" s="256" t="n">
        <v>944097</v>
      </c>
      <c r="C13" s="256" t="n">
        <v>755277.6</v>
      </c>
      <c r="D13" s="256" t="n">
        <v>188819.4</v>
      </c>
      <c r="E13" s="257" t="n">
        <v>0.105125204605394</v>
      </c>
      <c r="F13" s="257" t="n">
        <v>0.0355843890500503</v>
      </c>
      <c r="G13" s="256" t="n">
        <v>554990.075953316</v>
      </c>
      <c r="H13" s="256" t="n">
        <v>1546067.18038282</v>
      </c>
      <c r="I13" s="256" t="n">
        <v>1310267.67595332</v>
      </c>
      <c r="J13" s="256" t="n">
        <v>235799.504429504</v>
      </c>
      <c r="K13" s="256" t="n">
        <v>1546067.18038282</v>
      </c>
    </row>
    <row r="14" customFormat="false" ht="14.25" hidden="false" customHeight="false" outlineLevel="0" collapsed="false">
      <c r="A14" s="255" t="s">
        <v>59</v>
      </c>
      <c r="B14" s="256" t="n">
        <v>983566</v>
      </c>
      <c r="C14" s="256" t="n">
        <v>786852.8</v>
      </c>
      <c r="D14" s="256" t="n">
        <v>196713.2</v>
      </c>
      <c r="E14" s="257" t="n">
        <v>0.0817096085817072</v>
      </c>
      <c r="F14" s="257" t="n">
        <v>0.0344883093225826</v>
      </c>
      <c r="G14" s="256" t="n">
        <v>439682.659329457</v>
      </c>
      <c r="H14" s="256" t="n">
        <v>1673127.50966577</v>
      </c>
      <c r="I14" s="256" t="n">
        <v>1226535.45932946</v>
      </c>
      <c r="J14" s="256" t="n">
        <v>446592.050336313</v>
      </c>
      <c r="K14" s="256" t="n">
        <v>1673127.50966577</v>
      </c>
    </row>
    <row r="15" customFormat="false" ht="14.25" hidden="false" customHeight="false" outlineLevel="0" collapsed="false">
      <c r="A15" s="255" t="s">
        <v>61</v>
      </c>
      <c r="B15" s="256" t="n">
        <v>442159</v>
      </c>
      <c r="C15" s="256" t="n">
        <v>353727.2</v>
      </c>
      <c r="D15" s="256" t="n">
        <v>88431.8</v>
      </c>
      <c r="E15" s="257" t="n">
        <v>0.0401911601680627</v>
      </c>
      <c r="F15" s="257" t="n">
        <v>0.0586700511273698</v>
      </c>
      <c r="G15" s="256" t="n">
        <v>267020.447656682</v>
      </c>
      <c r="H15" s="256" t="n">
        <v>645778.511644313</v>
      </c>
      <c r="I15" s="256" t="n">
        <v>620747.647656682</v>
      </c>
      <c r="J15" s="256" t="n">
        <v>25030.863987631</v>
      </c>
      <c r="K15" s="256" t="n">
        <v>645778.511644313</v>
      </c>
    </row>
    <row r="16" customFormat="false" ht="14.25" hidden="false" customHeight="false" outlineLevel="0" collapsed="false">
      <c r="A16" s="255" t="s">
        <v>62</v>
      </c>
      <c r="B16" s="256" t="n">
        <v>937972</v>
      </c>
      <c r="C16" s="256" t="n">
        <v>750377.6</v>
      </c>
      <c r="D16" s="256" t="n">
        <v>187594.4</v>
      </c>
      <c r="E16" s="257" t="n">
        <v>0.0576288986284418</v>
      </c>
      <c r="F16" s="257" t="n">
        <v>0.0372163336113682</v>
      </c>
      <c r="G16" s="256" t="n">
        <v>325791.235258471</v>
      </c>
      <c r="H16" s="256" t="n">
        <v>1246904.33806398</v>
      </c>
      <c r="I16" s="256" t="n">
        <v>1076168.83525847</v>
      </c>
      <c r="J16" s="256" t="n">
        <v>170735.502805509</v>
      </c>
      <c r="K16" s="256" t="n">
        <v>1246904.33806398</v>
      </c>
    </row>
    <row r="17" customFormat="false" ht="14.25" hidden="false" customHeight="false" outlineLevel="0" collapsed="false">
      <c r="A17" s="255" t="s">
        <v>64</v>
      </c>
      <c r="B17" s="256" t="n">
        <v>439607</v>
      </c>
      <c r="C17" s="256" t="n">
        <v>351685.6</v>
      </c>
      <c r="D17" s="256" t="n">
        <v>87921.4</v>
      </c>
      <c r="E17" s="257" t="n">
        <v>0.0162214116548727</v>
      </c>
      <c r="F17" s="257" t="n">
        <v>0.0531592706985298</v>
      </c>
      <c r="G17" s="256" t="n">
        <v>143643.680073328</v>
      </c>
      <c r="H17" s="256" t="n">
        <v>632810.543073229</v>
      </c>
      <c r="I17" s="256" t="n">
        <v>495329.280073328</v>
      </c>
      <c r="J17" s="256" t="n">
        <v>137481.262999901</v>
      </c>
      <c r="K17" s="256" t="n">
        <v>632810.543073229</v>
      </c>
    </row>
    <row r="18" customFormat="false" ht="14.25" hidden="false" customHeight="false" outlineLevel="0" collapsed="false">
      <c r="A18" s="255" t="s">
        <v>66</v>
      </c>
      <c r="B18" s="256" t="n">
        <v>555040</v>
      </c>
      <c r="C18" s="256" t="n">
        <v>444032</v>
      </c>
      <c r="D18" s="256" t="n">
        <v>111008</v>
      </c>
      <c r="E18" s="257" t="n">
        <v>0.0533089146590416</v>
      </c>
      <c r="F18" s="257" t="n">
        <v>0.0372731046655909</v>
      </c>
      <c r="G18" s="256" t="n">
        <v>304833.121737375</v>
      </c>
      <c r="H18" s="256" t="n">
        <v>785070.403409001</v>
      </c>
      <c r="I18" s="256" t="n">
        <v>748865.121737375</v>
      </c>
      <c r="J18" s="256" t="n">
        <v>36205.2816716261</v>
      </c>
      <c r="K18" s="256" t="n">
        <v>785070.403409001</v>
      </c>
    </row>
    <row r="19" customFormat="false" ht="14.25" hidden="false" customHeight="false" outlineLevel="0" collapsed="false">
      <c r="A19" s="255" t="s">
        <v>67</v>
      </c>
      <c r="B19" s="256" t="n">
        <v>659120</v>
      </c>
      <c r="C19" s="256" t="n">
        <v>527296</v>
      </c>
      <c r="D19" s="256" t="n">
        <v>131824</v>
      </c>
      <c r="E19" s="257" t="n">
        <v>0.0346923221603154</v>
      </c>
      <c r="F19" s="257" t="n">
        <v>0.0180099957336037</v>
      </c>
      <c r="G19" s="256" t="n">
        <v>190777.831680775</v>
      </c>
      <c r="H19" s="256" t="n">
        <v>1055325.66230478</v>
      </c>
      <c r="I19" s="256" t="n">
        <v>718073.831680775</v>
      </c>
      <c r="J19" s="256" t="n">
        <v>337251.830624005</v>
      </c>
      <c r="K19" s="256" t="n">
        <v>1055325.66230478</v>
      </c>
    </row>
    <row r="20" customFormat="false" ht="14.25" hidden="false" customHeight="false" outlineLevel="0" collapsed="false">
      <c r="A20" s="255" t="s">
        <v>68</v>
      </c>
      <c r="B20" s="256" t="n">
        <v>486080</v>
      </c>
      <c r="C20" s="256" t="n">
        <v>388864</v>
      </c>
      <c r="D20" s="256" t="n">
        <v>97216</v>
      </c>
      <c r="E20" s="257" t="n">
        <v>0.0113069743965303</v>
      </c>
      <c r="F20" s="257" t="n">
        <v>0.0161151881257754</v>
      </c>
      <c r="G20" s="256" t="n">
        <v>74645.7092682058</v>
      </c>
      <c r="H20" s="256" t="n">
        <v>618806.91316024</v>
      </c>
      <c r="I20" s="256" t="n">
        <v>463509.709268206</v>
      </c>
      <c r="J20" s="256" t="n">
        <v>155297.203892034</v>
      </c>
      <c r="K20" s="256" t="n">
        <v>618806.91316024</v>
      </c>
    </row>
    <row r="21" customFormat="false" ht="14.25" hidden="false" customHeight="false" outlineLevel="0" collapsed="false">
      <c r="A21" s="255" t="s">
        <v>69</v>
      </c>
      <c r="B21" s="256" t="n">
        <v>972921</v>
      </c>
      <c r="C21" s="256" t="n">
        <v>778336.8</v>
      </c>
      <c r="D21" s="256" t="n">
        <v>194584.2</v>
      </c>
      <c r="E21" s="257" t="n">
        <v>0.0172988213752684</v>
      </c>
      <c r="F21" s="257" t="n">
        <v>0.0615961340812769</v>
      </c>
      <c r="G21" s="256" t="n">
        <v>159154.339362271</v>
      </c>
      <c r="H21" s="256" t="n">
        <v>1148839.14143096</v>
      </c>
      <c r="I21" s="256" t="n">
        <v>937491.139362271</v>
      </c>
      <c r="J21" s="256" t="n">
        <v>211348.002068689</v>
      </c>
      <c r="K21" s="256" t="n">
        <v>1148839.14143096</v>
      </c>
    </row>
    <row r="22" customFormat="false" ht="14.25" hidden="false" customHeight="false" outlineLevel="0" collapsed="false">
      <c r="A22" s="255" t="s">
        <v>63</v>
      </c>
      <c r="B22" s="256" t="n">
        <v>634246</v>
      </c>
      <c r="C22" s="256" t="n">
        <v>507396.8</v>
      </c>
      <c r="D22" s="256" t="n">
        <v>126849.2</v>
      </c>
      <c r="E22" s="257" t="n">
        <v>0.0417792752056406</v>
      </c>
      <c r="F22" s="257" t="n">
        <v>0.0301179839109863</v>
      </c>
      <c r="G22" s="256" t="n">
        <v>240006.719936738</v>
      </c>
      <c r="H22" s="256" t="n">
        <v>930413.01868182</v>
      </c>
      <c r="I22" s="256" t="n">
        <v>747403.519936738</v>
      </c>
      <c r="J22" s="256" t="n">
        <v>183009.498745082</v>
      </c>
      <c r="K22" s="256" t="n">
        <v>930413.01868182</v>
      </c>
    </row>
    <row r="23" customFormat="false" ht="14.25" hidden="false" customHeight="false" outlineLevel="0" collapsed="false">
      <c r="A23" s="255" t="s">
        <v>70</v>
      </c>
      <c r="B23" s="256" t="n">
        <v>699528</v>
      </c>
      <c r="C23" s="256" t="n">
        <v>559622.4</v>
      </c>
      <c r="D23" s="256" t="n">
        <v>139905.6</v>
      </c>
      <c r="E23" s="257" t="n">
        <v>0.0438434015098074</v>
      </c>
      <c r="F23" s="257" t="n">
        <v>0.0217955494655534</v>
      </c>
      <c r="G23" s="256" t="n">
        <v>239926.493551227</v>
      </c>
      <c r="H23" s="256" t="n">
        <v>1018525.18920847</v>
      </c>
      <c r="I23" s="256" t="n">
        <v>799548.893551227</v>
      </c>
      <c r="J23" s="256" t="n">
        <v>218976.295657243</v>
      </c>
      <c r="K23" s="256" t="n">
        <v>1018525.18920847</v>
      </c>
    </row>
    <row r="24" customFormat="false" ht="14.25" hidden="false" customHeight="false" outlineLevel="0" collapsed="false">
      <c r="A24" s="255" t="s">
        <v>71</v>
      </c>
      <c r="B24" s="256" t="n">
        <v>648685</v>
      </c>
      <c r="C24" s="256" t="n">
        <v>518948</v>
      </c>
      <c r="D24" s="256" t="n">
        <v>129737</v>
      </c>
      <c r="E24" s="257" t="n">
        <v>0.019786674829448</v>
      </c>
      <c r="F24" s="257" t="n">
        <v>0.0282135409401817</v>
      </c>
      <c r="G24" s="256" t="n">
        <v>130641.965402586</v>
      </c>
      <c r="H24" s="256" t="n">
        <v>838252.248773619</v>
      </c>
      <c r="I24" s="256" t="n">
        <v>649589.965402586</v>
      </c>
      <c r="J24" s="256" t="n">
        <v>188662.283371033</v>
      </c>
      <c r="K24" s="256" t="n">
        <v>838252.248773619</v>
      </c>
    </row>
    <row r="25" customFormat="false" ht="14.25" hidden="false" customHeight="false" outlineLevel="0" collapsed="false">
      <c r="A25" s="255" t="s">
        <v>73</v>
      </c>
      <c r="B25" s="256" t="n">
        <v>297925</v>
      </c>
      <c r="C25" s="256" t="n">
        <v>238340</v>
      </c>
      <c r="D25" s="256" t="n">
        <v>59585</v>
      </c>
      <c r="E25" s="257" t="n">
        <v>0.00582351855363312</v>
      </c>
      <c r="F25" s="257" t="n">
        <v>0.0266193050708252</v>
      </c>
      <c r="G25" s="256" t="n">
        <v>60737.4010532688</v>
      </c>
      <c r="H25" s="256" t="n">
        <v>437585.597087131</v>
      </c>
      <c r="I25" s="256" t="n">
        <v>299077.401053269</v>
      </c>
      <c r="J25" s="256" t="n">
        <v>138508.196033862</v>
      </c>
      <c r="K25" s="256" t="n">
        <v>437585.597087131</v>
      </c>
    </row>
    <row r="26" customFormat="false" ht="14.25" hidden="false" customHeight="false" outlineLevel="0" collapsed="false">
      <c r="A26" s="255" t="s">
        <v>74</v>
      </c>
      <c r="B26" s="256" t="n">
        <v>550224</v>
      </c>
      <c r="C26" s="256" t="n">
        <v>440179.2</v>
      </c>
      <c r="D26" s="256" t="n">
        <v>110044.8</v>
      </c>
      <c r="E26" s="257" t="n">
        <v>0.0401346329470607</v>
      </c>
      <c r="F26" s="257" t="n">
        <v>0.0528938262567441</v>
      </c>
      <c r="G26" s="256" t="n">
        <v>259716.471093074</v>
      </c>
      <c r="H26" s="256" t="n">
        <v>762312.007023979</v>
      </c>
      <c r="I26" s="256" t="n">
        <v>699895.671093074</v>
      </c>
      <c r="J26" s="256" t="n">
        <v>62416.3359309052</v>
      </c>
      <c r="K26" s="256" t="n">
        <v>762312.007023979</v>
      </c>
    </row>
    <row r="27" customFormat="false" ht="14.25" hidden="false" customHeight="false" outlineLevel="0" collapsed="false">
      <c r="A27" s="255" t="s">
        <v>76</v>
      </c>
      <c r="B27" s="256" t="n">
        <v>288000</v>
      </c>
      <c r="C27" s="256" t="n">
        <v>230400</v>
      </c>
      <c r="D27" s="256" t="n">
        <v>57600</v>
      </c>
      <c r="E27" s="257" t="n">
        <v>0.0063895515019206</v>
      </c>
      <c r="F27" s="257" t="n">
        <v>0.039071433618092</v>
      </c>
      <c r="G27" s="256" t="n">
        <v>78644.9725120181</v>
      </c>
      <c r="H27" s="256" t="n">
        <v>441201.567669621</v>
      </c>
      <c r="I27" s="256" t="n">
        <v>309044.972512018</v>
      </c>
      <c r="J27" s="256" t="n">
        <v>132156.595157603</v>
      </c>
      <c r="K27" s="256" t="n">
        <v>441201.567669621</v>
      </c>
    </row>
    <row r="28" customFormat="false" ht="14.25" hidden="false" customHeight="false" outlineLevel="0" collapsed="false">
      <c r="A28" s="258" t="s">
        <v>208</v>
      </c>
      <c r="B28" s="259" t="n">
        <f aca="false">SUM(B2:B27)</f>
        <v>15421403</v>
      </c>
      <c r="C28" s="259" t="n">
        <f aca="false">SUM(C2:C27)</f>
        <v>12337122.4</v>
      </c>
      <c r="D28" s="259" t="n">
        <f aca="false">SUM(D2:D27)</f>
        <v>3084280.6</v>
      </c>
      <c r="E28" s="260" t="n">
        <f aca="false">SUM(E2:E27)</f>
        <v>1</v>
      </c>
      <c r="F28" s="260" t="n">
        <f aca="false">SUM(F2:F27)</f>
        <v>1</v>
      </c>
      <c r="G28" s="259" t="n">
        <f aca="false">SUM(G2:G27)</f>
        <v>6084280.6</v>
      </c>
      <c r="H28" s="259" t="n">
        <f aca="false">SUM(H2:H27)</f>
        <v>22830079.4520116</v>
      </c>
      <c r="I28" s="259" t="n">
        <f aca="false">SUM(I2:I27)</f>
        <v>18421403</v>
      </c>
      <c r="J28" s="259" t="n">
        <f aca="false">SUM(J2:J27)</f>
        <v>4408676.45201157</v>
      </c>
      <c r="K28" s="259" t="n">
        <f aca="false">SUM(K2:K27)</f>
        <v>22830079.4520116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0" activeCellId="0" sqref="G30"/>
    </sheetView>
  </sheetViews>
  <sheetFormatPr defaultColWidth="10.66796875" defaultRowHeight="14.25" customHeight="true" zeroHeight="false" outlineLevelRow="0" outlineLevelCol="0"/>
  <sheetData>
    <row r="1" customFormat="false" ht="14.25" hidden="false" customHeight="false" outlineLevel="0" collapsed="false">
      <c r="A1" s="0" t="s">
        <v>1</v>
      </c>
      <c r="B1" s="0" t="s">
        <v>10</v>
      </c>
      <c r="C1" s="0" t="s">
        <v>11</v>
      </c>
    </row>
    <row r="2" customFormat="false" ht="14.25" hidden="false" customHeight="false" outlineLevel="0" collapsed="false">
      <c r="A2" s="0" t="s">
        <v>44</v>
      </c>
      <c r="B2" s="0" t="n">
        <v>0.0291341570422368</v>
      </c>
      <c r="C2" s="0" t="n">
        <v>17480.4942253421</v>
      </c>
    </row>
    <row r="3" customFormat="false" ht="14.25" hidden="false" customHeight="false" outlineLevel="0" collapsed="false">
      <c r="A3" s="0" t="s">
        <v>45</v>
      </c>
      <c r="B3" s="0" t="n">
        <v>0.0867265871416036</v>
      </c>
      <c r="C3" s="0" t="n">
        <v>52035.9522849622</v>
      </c>
    </row>
    <row r="4" customFormat="false" ht="14.25" hidden="false" customHeight="false" outlineLevel="0" collapsed="false">
      <c r="A4" s="0" t="s">
        <v>46</v>
      </c>
      <c r="B4" s="0" t="n">
        <v>0.0229681978798587</v>
      </c>
      <c r="C4" s="0" t="n">
        <v>13780.9187279152</v>
      </c>
    </row>
    <row r="5" customFormat="false" ht="14.25" hidden="false" customHeight="false" outlineLevel="0" collapsed="false">
      <c r="A5" s="0" t="s">
        <v>48</v>
      </c>
      <c r="B5" s="0" t="n">
        <v>0.0381222282827804</v>
      </c>
      <c r="C5" s="0" t="n">
        <v>22873.3369696682</v>
      </c>
    </row>
    <row r="6" customFormat="false" ht="14.25" hidden="false" customHeight="false" outlineLevel="0" collapsed="false">
      <c r="A6" s="0" t="s">
        <v>143</v>
      </c>
      <c r="B6" s="0" t="n">
        <v>0.0672563853250172</v>
      </c>
      <c r="C6" s="0" t="n">
        <v>40353.8311950103</v>
      </c>
    </row>
    <row r="7" customFormat="false" ht="14.25" hidden="false" customHeight="false" outlineLevel="0" collapsed="false">
      <c r="A7" s="0" t="s">
        <v>50</v>
      </c>
      <c r="B7" s="0" t="n">
        <v>0.02325278061043</v>
      </c>
      <c r="C7" s="0" t="n">
        <v>13951.668366258</v>
      </c>
    </row>
    <row r="8" customFormat="false" ht="14.25" hidden="false" customHeight="false" outlineLevel="0" collapsed="false">
      <c r="A8" s="0" t="s">
        <v>52</v>
      </c>
      <c r="B8" s="0" t="n">
        <v>0.0339720634619489</v>
      </c>
      <c r="C8" s="0" t="n">
        <v>20383.2380771694</v>
      </c>
    </row>
    <row r="9" customFormat="false" ht="14.25" hidden="false" customHeight="false" outlineLevel="0" collapsed="false">
      <c r="A9" s="0" t="s">
        <v>53</v>
      </c>
      <c r="B9" s="0" t="n">
        <v>0.0481774847629663</v>
      </c>
      <c r="C9" s="0" t="n">
        <v>28906.4908577798</v>
      </c>
    </row>
    <row r="10" customFormat="false" ht="14.25" hidden="false" customHeight="false" outlineLevel="0" collapsed="false">
      <c r="A10" s="0" t="s">
        <v>54</v>
      </c>
      <c r="B10" s="0" t="n">
        <v>0.0245452605117746</v>
      </c>
      <c r="C10" s="0" t="n">
        <v>14727.1563070648</v>
      </c>
    </row>
    <row r="11" customFormat="false" ht="14.25" hidden="false" customHeight="false" outlineLevel="0" collapsed="false">
      <c r="A11" s="0" t="s">
        <v>144</v>
      </c>
      <c r="B11" s="0" t="n">
        <v>0.0735527782389072</v>
      </c>
      <c r="C11" s="0" t="n">
        <v>44131.6669433443</v>
      </c>
    </row>
    <row r="12" customFormat="false" ht="14.25" hidden="false" customHeight="false" outlineLevel="0" collapsed="false">
      <c r="A12" s="0" t="s">
        <v>57</v>
      </c>
      <c r="B12" s="0" t="n">
        <v>0.0135058220883629</v>
      </c>
      <c r="C12" s="0" t="n">
        <v>8103.49325301776</v>
      </c>
    </row>
    <row r="13" customFormat="false" ht="14.25" hidden="false" customHeight="false" outlineLevel="0" collapsed="false">
      <c r="A13" s="0" t="s">
        <v>58</v>
      </c>
      <c r="B13" s="0" t="n">
        <v>0.0335570469798658</v>
      </c>
      <c r="C13" s="0" t="n">
        <v>20134.2281879195</v>
      </c>
    </row>
    <row r="14" customFormat="false" ht="14.25" hidden="false" customHeight="false" outlineLevel="0" collapsed="false">
      <c r="A14" s="0" t="s">
        <v>59</v>
      </c>
      <c r="B14" s="0" t="n">
        <v>0.0845092133659023</v>
      </c>
      <c r="C14" s="0" t="n">
        <v>50705.5280195414</v>
      </c>
    </row>
    <row r="15" customFormat="false" ht="14.25" hidden="false" customHeight="false" outlineLevel="0" collapsed="false">
      <c r="A15" s="0" t="s">
        <v>61</v>
      </c>
      <c r="B15" s="0" t="n">
        <v>0.0317309744586999</v>
      </c>
      <c r="C15" s="0" t="n">
        <v>19038.58467522</v>
      </c>
    </row>
    <row r="16" customFormat="false" ht="14.25" hidden="false" customHeight="false" outlineLevel="0" collapsed="false">
      <c r="A16" s="0" t="s">
        <v>62</v>
      </c>
      <c r="B16" s="0" t="n">
        <v>0.0298218986411175</v>
      </c>
      <c r="C16" s="0" t="n">
        <v>17893.1391846705</v>
      </c>
    </row>
    <row r="17" customFormat="false" ht="14.25" hidden="false" customHeight="false" outlineLevel="0" collapsed="false">
      <c r="A17" s="0" t="s">
        <v>64</v>
      </c>
      <c r="B17" s="0" t="n">
        <v>0.0220195887779543</v>
      </c>
      <c r="C17" s="0" t="n">
        <v>13211.7532667726</v>
      </c>
    </row>
    <row r="18" customFormat="false" ht="14.25" hidden="false" customHeight="false" outlineLevel="0" collapsed="false">
      <c r="A18" s="0" t="s">
        <v>66</v>
      </c>
      <c r="B18" s="0" t="n">
        <v>0.0378020727108877</v>
      </c>
      <c r="C18" s="0" t="n">
        <v>22681.2436265326</v>
      </c>
    </row>
    <row r="19" customFormat="false" ht="14.25" hidden="false" customHeight="false" outlineLevel="0" collapsed="false">
      <c r="A19" s="0" t="s">
        <v>67</v>
      </c>
      <c r="B19" s="0" t="n">
        <v>0.0601299594469609</v>
      </c>
      <c r="C19" s="0" t="n">
        <v>36077.9756681765</v>
      </c>
    </row>
    <row r="20" customFormat="false" ht="14.25" hidden="false" customHeight="false" outlineLevel="0" collapsed="false">
      <c r="A20" s="0" t="s">
        <v>68</v>
      </c>
      <c r="B20" s="0" t="n">
        <v>0.0126402162828752</v>
      </c>
      <c r="C20" s="0" t="n">
        <v>7584.12976972514</v>
      </c>
    </row>
    <row r="21" customFormat="false" ht="14.25" hidden="false" customHeight="false" outlineLevel="0" collapsed="false">
      <c r="A21" s="0" t="s">
        <v>69</v>
      </c>
      <c r="B21" s="0" t="n">
        <v>0.0198496454573482</v>
      </c>
      <c r="C21" s="0" t="n">
        <v>11909.7872744089</v>
      </c>
    </row>
    <row r="22" customFormat="false" ht="14.25" hidden="false" customHeight="false" outlineLevel="0" collapsed="false">
      <c r="A22" s="0" t="s">
        <v>63</v>
      </c>
      <c r="B22" s="0" t="n">
        <v>0.0630706476628643</v>
      </c>
      <c r="C22" s="0" t="n">
        <v>37842.3885977186</v>
      </c>
    </row>
    <row r="23" customFormat="false" ht="14.25" hidden="false" customHeight="false" outlineLevel="0" collapsed="false">
      <c r="A23" s="0" t="s">
        <v>70</v>
      </c>
      <c r="B23" s="0" t="n">
        <v>0.0786634097754168</v>
      </c>
      <c r="C23" s="0" t="n">
        <v>47198.0458652501</v>
      </c>
    </row>
    <row r="24" customFormat="false" ht="14.25" hidden="false" customHeight="false" outlineLevel="0" collapsed="false">
      <c r="A24" s="0" t="s">
        <v>71</v>
      </c>
      <c r="B24" s="0" t="n">
        <v>0.0158180567742547</v>
      </c>
      <c r="C24" s="0" t="n">
        <v>9490.83406455285</v>
      </c>
    </row>
    <row r="25" customFormat="false" ht="14.25" hidden="false" customHeight="false" outlineLevel="0" collapsed="false">
      <c r="A25" s="0" t="s">
        <v>73</v>
      </c>
      <c r="B25" s="0" t="n">
        <v>0.0116204614983281</v>
      </c>
      <c r="C25" s="0" t="n">
        <v>6972.27689899685</v>
      </c>
    </row>
    <row r="26" customFormat="false" ht="14.25" hidden="false" customHeight="false" outlineLevel="0" collapsed="false">
      <c r="A26" s="0" t="s">
        <v>74</v>
      </c>
      <c r="B26" s="0" t="n">
        <v>0.0266084853084165</v>
      </c>
      <c r="C26" s="0" t="n">
        <v>15965.0911850499</v>
      </c>
    </row>
    <row r="27" customFormat="false" ht="14.25" hidden="false" customHeight="false" outlineLevel="0" collapsed="false">
      <c r="A27" s="0" t="s">
        <v>76</v>
      </c>
      <c r="B27" s="0" t="n">
        <v>0.0109445775132212</v>
      </c>
      <c r="C27" s="0" t="n">
        <v>6566.74650793274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8" activeCellId="0" sqref="A28"/>
    </sheetView>
  </sheetViews>
  <sheetFormatPr defaultColWidth="10.66796875" defaultRowHeight="14.25" customHeight="true" zeroHeight="false" outlineLevelRow="0" outlineLevelCol="0"/>
  <sheetData>
    <row r="1" customFormat="false" ht="14.25" hidden="false" customHeight="false" outlineLevel="0" collapsed="false">
      <c r="A1" s="0" t="s">
        <v>275</v>
      </c>
      <c r="B1" s="0" t="s">
        <v>44</v>
      </c>
      <c r="C1" s="0" t="s">
        <v>45</v>
      </c>
      <c r="D1" s="0" t="s">
        <v>46</v>
      </c>
      <c r="E1" s="0" t="s">
        <v>48</v>
      </c>
      <c r="F1" s="0" t="s">
        <v>143</v>
      </c>
      <c r="G1" s="0" t="s">
        <v>50</v>
      </c>
      <c r="H1" s="0" t="s">
        <v>52</v>
      </c>
      <c r="I1" s="0" t="s">
        <v>53</v>
      </c>
      <c r="J1" s="0" t="s">
        <v>54</v>
      </c>
      <c r="K1" s="0" t="s">
        <v>144</v>
      </c>
      <c r="L1" s="0" t="s">
        <v>57</v>
      </c>
      <c r="M1" s="0" t="s">
        <v>58</v>
      </c>
      <c r="N1" s="0" t="s">
        <v>59</v>
      </c>
      <c r="O1" s="0" t="s">
        <v>61</v>
      </c>
      <c r="P1" s="0" t="s">
        <v>62</v>
      </c>
      <c r="Q1" s="0" t="s">
        <v>63</v>
      </c>
      <c r="R1" s="0" t="s">
        <v>64</v>
      </c>
      <c r="S1" s="0" t="s">
        <v>66</v>
      </c>
      <c r="T1" s="0" t="s">
        <v>67</v>
      </c>
      <c r="U1" s="0" t="s">
        <v>68</v>
      </c>
      <c r="V1" s="0" t="s">
        <v>69</v>
      </c>
      <c r="W1" s="0" t="s">
        <v>70</v>
      </c>
      <c r="X1" s="0" t="s">
        <v>71</v>
      </c>
      <c r="Y1" s="0" t="s">
        <v>73</v>
      </c>
      <c r="Z1" s="0" t="s">
        <v>74</v>
      </c>
      <c r="AA1" s="0" t="s">
        <v>76</v>
      </c>
      <c r="AB1" s="0" t="s">
        <v>276</v>
      </c>
    </row>
    <row r="2" customFormat="false" ht="14.25" hidden="false" customHeight="false" outlineLevel="0" collapsed="false">
      <c r="A2" s="0" t="s">
        <v>44</v>
      </c>
      <c r="B2" s="0" t="n">
        <v>37996</v>
      </c>
      <c r="C2" s="0" t="n">
        <v>444</v>
      </c>
      <c r="D2" s="0" t="n">
        <v>956</v>
      </c>
      <c r="E2" s="0" t="n">
        <v>108</v>
      </c>
      <c r="F2" s="0" t="n">
        <v>226</v>
      </c>
      <c r="G2" s="0" t="n">
        <v>1628</v>
      </c>
      <c r="H2" s="0" t="n">
        <v>72</v>
      </c>
      <c r="I2" s="0" t="n">
        <v>140</v>
      </c>
      <c r="J2" s="0" t="n">
        <v>80</v>
      </c>
      <c r="K2" s="0" t="n">
        <v>80</v>
      </c>
      <c r="L2" s="0" t="n">
        <v>8</v>
      </c>
      <c r="M2" s="0" t="n">
        <v>150</v>
      </c>
      <c r="N2" s="0" t="n">
        <v>404</v>
      </c>
      <c r="O2" s="0" t="n">
        <v>150</v>
      </c>
      <c r="P2" s="0" t="n">
        <v>110</v>
      </c>
      <c r="Q2" s="0" t="n">
        <v>1126</v>
      </c>
      <c r="R2" s="0" t="n">
        <v>472</v>
      </c>
      <c r="S2" s="0" t="n">
        <v>2592</v>
      </c>
      <c r="T2" s="0" t="n">
        <v>172</v>
      </c>
      <c r="U2" s="0" t="n">
        <v>48</v>
      </c>
      <c r="V2" s="0" t="n">
        <v>316</v>
      </c>
      <c r="W2" s="0" t="n">
        <v>994</v>
      </c>
      <c r="X2" s="0" t="n">
        <v>62</v>
      </c>
      <c r="Y2" s="0" t="n">
        <v>214</v>
      </c>
      <c r="Z2" s="0" t="n">
        <v>116</v>
      </c>
      <c r="AA2" s="0" t="n">
        <v>42</v>
      </c>
      <c r="AB2" s="0" t="n">
        <v>244</v>
      </c>
    </row>
    <row r="3" customFormat="false" ht="14.25" hidden="false" customHeight="false" outlineLevel="0" collapsed="false">
      <c r="A3" s="0" t="s">
        <v>45</v>
      </c>
      <c r="B3" s="0" t="n">
        <v>886</v>
      </c>
      <c r="C3" s="0" t="n">
        <v>104873</v>
      </c>
      <c r="D3" s="0" t="n">
        <v>268</v>
      </c>
      <c r="E3" s="0" t="n">
        <v>3248</v>
      </c>
      <c r="F3" s="0" t="n">
        <v>146</v>
      </c>
      <c r="G3" s="0" t="n">
        <v>1526</v>
      </c>
      <c r="H3" s="0" t="n">
        <v>1466</v>
      </c>
      <c r="I3" s="0" t="n">
        <v>98</v>
      </c>
      <c r="J3" s="0" t="n">
        <v>162</v>
      </c>
      <c r="K3" s="0" t="n">
        <v>426</v>
      </c>
      <c r="L3" s="0" t="n">
        <v>46</v>
      </c>
      <c r="M3" s="0" t="n">
        <v>814</v>
      </c>
      <c r="N3" s="0" t="n">
        <v>6624</v>
      </c>
      <c r="O3" s="0" t="n">
        <v>232</v>
      </c>
      <c r="P3" s="0" t="n">
        <v>340</v>
      </c>
      <c r="Q3" s="0" t="n">
        <v>1332</v>
      </c>
      <c r="R3" s="0" t="n">
        <v>1466</v>
      </c>
      <c r="S3" s="0" t="n">
        <v>658</v>
      </c>
      <c r="T3" s="0" t="n">
        <v>3288</v>
      </c>
      <c r="U3" s="0" t="n">
        <v>200</v>
      </c>
      <c r="V3" s="0" t="n">
        <v>1884</v>
      </c>
      <c r="W3" s="0" t="n">
        <v>850</v>
      </c>
      <c r="X3" s="0" t="n">
        <v>88</v>
      </c>
      <c r="Y3" s="0" t="n">
        <v>1346</v>
      </c>
      <c r="Z3" s="0" t="n">
        <v>1214</v>
      </c>
      <c r="AA3" s="0" t="n">
        <v>2112</v>
      </c>
      <c r="AB3" s="0" t="n">
        <v>46</v>
      </c>
    </row>
    <row r="4" customFormat="false" ht="14.25" hidden="false" customHeight="false" outlineLevel="0" collapsed="false">
      <c r="A4" s="0" t="s">
        <v>46</v>
      </c>
      <c r="B4" s="0" t="n">
        <v>52</v>
      </c>
      <c r="C4" s="0" t="n">
        <v>16</v>
      </c>
      <c r="D4" s="0" t="n">
        <v>37172</v>
      </c>
      <c r="E4" s="0" t="n">
        <v>8</v>
      </c>
      <c r="F4" s="0" t="n">
        <v>0</v>
      </c>
      <c r="G4" s="0" t="n">
        <v>56</v>
      </c>
      <c r="H4" s="0" t="n">
        <v>4</v>
      </c>
      <c r="I4" s="0" t="n">
        <v>4</v>
      </c>
      <c r="J4" s="0" t="n">
        <v>26</v>
      </c>
      <c r="K4" s="0" t="n">
        <v>98</v>
      </c>
      <c r="L4" s="0" t="n">
        <v>0</v>
      </c>
      <c r="M4" s="0" t="n">
        <v>0</v>
      </c>
      <c r="N4" s="0" t="n">
        <v>176</v>
      </c>
      <c r="O4" s="0" t="n">
        <v>6</v>
      </c>
      <c r="P4" s="0" t="n">
        <v>44</v>
      </c>
      <c r="Q4" s="0" t="n">
        <v>40</v>
      </c>
      <c r="R4" s="0" t="n">
        <v>30</v>
      </c>
      <c r="S4" s="0" t="n">
        <v>228</v>
      </c>
      <c r="T4" s="0" t="n">
        <v>20</v>
      </c>
      <c r="U4" s="0" t="n">
        <v>0</v>
      </c>
      <c r="V4" s="0" t="n">
        <v>10</v>
      </c>
      <c r="W4" s="0" t="n">
        <v>20</v>
      </c>
      <c r="X4" s="0" t="n">
        <v>0</v>
      </c>
      <c r="Y4" s="0" t="n">
        <v>40</v>
      </c>
      <c r="Z4" s="0" t="n">
        <v>16</v>
      </c>
      <c r="AA4" s="0" t="n">
        <v>0</v>
      </c>
      <c r="AB4" s="0" t="n">
        <v>40</v>
      </c>
    </row>
    <row r="5" customFormat="false" ht="14.25" hidden="false" customHeight="false" outlineLevel="0" collapsed="false">
      <c r="A5" s="0" t="s">
        <v>48</v>
      </c>
      <c r="B5" s="0" t="n">
        <v>6</v>
      </c>
      <c r="C5" s="0" t="n">
        <v>66</v>
      </c>
      <c r="D5" s="0" t="n">
        <v>36</v>
      </c>
      <c r="E5" s="0" t="n">
        <v>41419</v>
      </c>
      <c r="F5" s="0" t="n">
        <v>56</v>
      </c>
      <c r="G5" s="0" t="n">
        <v>14</v>
      </c>
      <c r="H5" s="0" t="n">
        <v>0</v>
      </c>
      <c r="I5" s="0" t="n">
        <v>2</v>
      </c>
      <c r="J5" s="0" t="n">
        <v>10</v>
      </c>
      <c r="K5" s="0" t="n">
        <v>24</v>
      </c>
      <c r="L5" s="0" t="n">
        <v>0</v>
      </c>
      <c r="M5" s="0" t="n">
        <v>256</v>
      </c>
      <c r="N5" s="0" t="n">
        <v>904</v>
      </c>
      <c r="O5" s="0" t="n">
        <v>188</v>
      </c>
      <c r="P5" s="0" t="n">
        <v>326</v>
      </c>
      <c r="Q5" s="0" t="n">
        <v>22</v>
      </c>
      <c r="R5" s="0" t="n">
        <v>10</v>
      </c>
      <c r="S5" s="0" t="n">
        <v>0</v>
      </c>
      <c r="T5" s="0" t="n">
        <v>2</v>
      </c>
      <c r="U5" s="0" t="n">
        <v>0</v>
      </c>
      <c r="V5" s="0" t="n">
        <v>40</v>
      </c>
      <c r="W5" s="0" t="n">
        <v>34</v>
      </c>
      <c r="X5" s="0" t="n">
        <v>16</v>
      </c>
      <c r="Y5" s="0" t="n">
        <v>0</v>
      </c>
      <c r="Z5" s="0" t="n">
        <v>52</v>
      </c>
      <c r="AA5" s="0" t="n">
        <v>0</v>
      </c>
      <c r="AB5" s="0" t="n">
        <v>12</v>
      </c>
    </row>
    <row r="6" customFormat="false" ht="14.25" hidden="false" customHeight="false" outlineLevel="0" collapsed="false">
      <c r="A6" s="0" t="s">
        <v>143</v>
      </c>
      <c r="B6" s="0" t="n">
        <v>4</v>
      </c>
      <c r="C6" s="0" t="n">
        <v>46</v>
      </c>
      <c r="D6" s="0" t="n">
        <v>6</v>
      </c>
      <c r="E6" s="0" t="n">
        <v>76</v>
      </c>
      <c r="F6" s="0" t="n">
        <v>126038</v>
      </c>
      <c r="G6" s="0" t="n">
        <v>24</v>
      </c>
      <c r="H6" s="0" t="n">
        <v>0</v>
      </c>
      <c r="I6" s="0" t="n">
        <v>24</v>
      </c>
      <c r="J6" s="0" t="n">
        <v>66</v>
      </c>
      <c r="K6" s="0" t="n">
        <v>2</v>
      </c>
      <c r="L6" s="0" t="n">
        <v>18</v>
      </c>
      <c r="M6" s="0" t="n">
        <v>2448</v>
      </c>
      <c r="N6" s="0" t="n">
        <v>78</v>
      </c>
      <c r="O6" s="0" t="n">
        <v>32</v>
      </c>
      <c r="P6" s="0" t="n">
        <v>170</v>
      </c>
      <c r="Q6" s="0" t="n">
        <v>110</v>
      </c>
      <c r="R6" s="0" t="n">
        <v>6</v>
      </c>
      <c r="S6" s="0" t="n">
        <v>6</v>
      </c>
      <c r="T6" s="0" t="n">
        <v>140</v>
      </c>
      <c r="U6" s="0" t="n">
        <v>4</v>
      </c>
      <c r="V6" s="0" t="n">
        <v>72</v>
      </c>
      <c r="W6" s="0" t="n">
        <v>38</v>
      </c>
      <c r="X6" s="0" t="n">
        <v>8</v>
      </c>
      <c r="Y6" s="0" t="n">
        <v>0</v>
      </c>
      <c r="Z6" s="0" t="n">
        <v>98</v>
      </c>
      <c r="AA6" s="0" t="n">
        <v>2</v>
      </c>
      <c r="AB6" s="0" t="n">
        <v>1332</v>
      </c>
    </row>
    <row r="7" customFormat="false" ht="14.25" hidden="false" customHeight="false" outlineLevel="0" collapsed="false">
      <c r="A7" s="0" t="s">
        <v>50</v>
      </c>
      <c r="B7" s="0" t="n">
        <v>72</v>
      </c>
      <c r="C7" s="0" t="n">
        <v>276</v>
      </c>
      <c r="D7" s="0" t="n">
        <v>108</v>
      </c>
      <c r="E7" s="0" t="n">
        <v>4</v>
      </c>
      <c r="F7" s="0" t="n">
        <v>34</v>
      </c>
      <c r="G7" s="0" t="n">
        <v>18980</v>
      </c>
      <c r="H7" s="0" t="n">
        <v>4</v>
      </c>
      <c r="I7" s="0" t="n">
        <v>4</v>
      </c>
      <c r="J7" s="0" t="n">
        <v>20</v>
      </c>
      <c r="K7" s="0" t="n">
        <v>8</v>
      </c>
      <c r="L7" s="0" t="n">
        <v>4</v>
      </c>
      <c r="M7" s="0" t="n">
        <v>16</v>
      </c>
      <c r="N7" s="0" t="n">
        <v>44</v>
      </c>
      <c r="O7" s="0" t="n">
        <v>24</v>
      </c>
      <c r="P7" s="0" t="n">
        <v>0</v>
      </c>
      <c r="Q7" s="0" t="n">
        <v>268</v>
      </c>
      <c r="R7" s="0" t="n">
        <v>12</v>
      </c>
      <c r="S7" s="0" t="n">
        <v>100</v>
      </c>
      <c r="T7" s="0" t="n">
        <v>32</v>
      </c>
      <c r="U7" s="0" t="n">
        <v>0</v>
      </c>
      <c r="V7" s="0" t="n">
        <v>44</v>
      </c>
      <c r="W7" s="0" t="n">
        <v>280</v>
      </c>
      <c r="X7" s="0" t="n">
        <v>0</v>
      </c>
      <c r="Y7" s="0" t="n">
        <v>52</v>
      </c>
      <c r="Z7" s="0" t="n">
        <v>28</v>
      </c>
      <c r="AA7" s="0" t="n">
        <v>0</v>
      </c>
      <c r="AB7" s="0" t="n">
        <v>0</v>
      </c>
    </row>
    <row r="8" customFormat="false" ht="14.25" hidden="false" customHeight="false" outlineLevel="0" collapsed="false">
      <c r="A8" s="0" t="s">
        <v>52</v>
      </c>
      <c r="B8" s="0" t="n">
        <v>116</v>
      </c>
      <c r="C8" s="0" t="n">
        <v>7697</v>
      </c>
      <c r="D8" s="0" t="n">
        <v>52</v>
      </c>
      <c r="E8" s="0" t="n">
        <v>142</v>
      </c>
      <c r="F8" s="0" t="n">
        <v>136</v>
      </c>
      <c r="G8" s="0" t="n">
        <v>992</v>
      </c>
      <c r="H8" s="0" t="n">
        <v>62636</v>
      </c>
      <c r="I8" s="0" t="n">
        <v>48</v>
      </c>
      <c r="J8" s="0" t="n">
        <v>44</v>
      </c>
      <c r="K8" s="0" t="n">
        <v>104</v>
      </c>
      <c r="L8" s="0" t="n">
        <v>44</v>
      </c>
      <c r="M8" s="0" t="n">
        <v>148</v>
      </c>
      <c r="N8" s="0" t="n">
        <v>2480</v>
      </c>
      <c r="O8" s="0" t="n">
        <v>16</v>
      </c>
      <c r="P8" s="0" t="n">
        <v>36</v>
      </c>
      <c r="Q8" s="0" t="n">
        <v>693</v>
      </c>
      <c r="R8" s="0" t="n">
        <v>525</v>
      </c>
      <c r="S8" s="0" t="n">
        <v>136</v>
      </c>
      <c r="T8" s="0" t="n">
        <v>358</v>
      </c>
      <c r="U8" s="0" t="n">
        <v>6</v>
      </c>
      <c r="V8" s="0" t="n">
        <v>220</v>
      </c>
      <c r="W8" s="0" t="n">
        <v>369</v>
      </c>
      <c r="X8" s="0" t="n">
        <v>32</v>
      </c>
      <c r="Y8" s="0" t="n">
        <v>1405</v>
      </c>
      <c r="Z8" s="0" t="n">
        <v>240</v>
      </c>
      <c r="AA8" s="0" t="n">
        <v>1926</v>
      </c>
      <c r="AB8" s="0" t="n">
        <v>124</v>
      </c>
    </row>
    <row r="9" customFormat="false" ht="14.25" hidden="false" customHeight="false" outlineLevel="0" collapsed="false">
      <c r="A9" s="0" t="s">
        <v>53</v>
      </c>
      <c r="B9" s="0" t="n">
        <v>144</v>
      </c>
      <c r="C9" s="0" t="n">
        <v>152</v>
      </c>
      <c r="D9" s="0" t="n">
        <v>32</v>
      </c>
      <c r="E9" s="0" t="n">
        <v>52</v>
      </c>
      <c r="F9" s="0" t="n">
        <v>376</v>
      </c>
      <c r="G9" s="0" t="n">
        <v>124</v>
      </c>
      <c r="H9" s="0" t="n">
        <v>8</v>
      </c>
      <c r="I9" s="0" t="n">
        <v>50609</v>
      </c>
      <c r="J9" s="0" t="n">
        <v>180</v>
      </c>
      <c r="K9" s="0" t="n">
        <v>28</v>
      </c>
      <c r="L9" s="0" t="n">
        <v>8</v>
      </c>
      <c r="M9" s="0" t="n">
        <v>200</v>
      </c>
      <c r="N9" s="0" t="n">
        <v>132</v>
      </c>
      <c r="O9" s="0" t="n">
        <v>124</v>
      </c>
      <c r="P9" s="0" t="n">
        <v>1114</v>
      </c>
      <c r="Q9" s="0" t="n">
        <v>4220</v>
      </c>
      <c r="R9" s="0" t="n">
        <v>1994</v>
      </c>
      <c r="S9" s="0" t="n">
        <v>2022</v>
      </c>
      <c r="T9" s="0" t="n">
        <v>2608</v>
      </c>
      <c r="U9" s="0" t="n">
        <v>804</v>
      </c>
      <c r="V9" s="0" t="n">
        <v>180</v>
      </c>
      <c r="W9" s="0" t="n">
        <v>7830</v>
      </c>
      <c r="X9" s="0" t="n">
        <v>632</v>
      </c>
      <c r="Y9" s="0" t="n">
        <v>96</v>
      </c>
      <c r="Z9" s="0" t="n">
        <v>788</v>
      </c>
      <c r="AA9" s="0" t="n">
        <v>8</v>
      </c>
      <c r="AB9" s="0" t="n">
        <v>5240</v>
      </c>
    </row>
    <row r="10" customFormat="false" ht="14.25" hidden="false" customHeight="false" outlineLevel="0" collapsed="false">
      <c r="A10" s="0" t="s">
        <v>54</v>
      </c>
      <c r="B10" s="0" t="n">
        <v>264</v>
      </c>
      <c r="C10" s="0" t="n">
        <v>364</v>
      </c>
      <c r="D10" s="0" t="n">
        <v>216</v>
      </c>
      <c r="E10" s="0" t="n">
        <v>124</v>
      </c>
      <c r="F10" s="0" t="n">
        <v>806</v>
      </c>
      <c r="G10" s="0" t="n">
        <v>292</v>
      </c>
      <c r="H10" s="0" t="n">
        <v>74</v>
      </c>
      <c r="I10" s="0" t="n">
        <v>178</v>
      </c>
      <c r="J10" s="0" t="n">
        <v>38704</v>
      </c>
      <c r="K10" s="0" t="n">
        <v>198</v>
      </c>
      <c r="L10" s="0" t="n">
        <v>86</v>
      </c>
      <c r="M10" s="0" t="n">
        <v>282</v>
      </c>
      <c r="N10" s="0" t="n">
        <v>572</v>
      </c>
      <c r="O10" s="0" t="n">
        <v>60</v>
      </c>
      <c r="P10" s="0" t="n">
        <v>294</v>
      </c>
      <c r="Q10" s="0" t="n">
        <v>512</v>
      </c>
      <c r="R10" s="0" t="n">
        <v>236</v>
      </c>
      <c r="S10" s="0" t="n">
        <v>286</v>
      </c>
      <c r="T10" s="0" t="n">
        <v>498</v>
      </c>
      <c r="U10" s="0" t="n">
        <v>90</v>
      </c>
      <c r="V10" s="0" t="n">
        <v>282</v>
      </c>
      <c r="W10" s="0" t="n">
        <v>730</v>
      </c>
      <c r="X10" s="0" t="n">
        <v>92</v>
      </c>
      <c r="Y10" s="0" t="n">
        <v>90</v>
      </c>
      <c r="Z10" s="0" t="n">
        <v>214</v>
      </c>
      <c r="AA10" s="0" t="n">
        <v>70</v>
      </c>
      <c r="AB10" s="0" t="n">
        <v>4012</v>
      </c>
    </row>
    <row r="11" customFormat="false" ht="14.25" hidden="false" customHeight="false" outlineLevel="0" collapsed="false">
      <c r="A11" s="0" t="s">
        <v>144</v>
      </c>
      <c r="B11" s="0" t="n">
        <v>16</v>
      </c>
      <c r="C11" s="0" t="n">
        <v>112</v>
      </c>
      <c r="D11" s="0" t="n">
        <v>4</v>
      </c>
      <c r="E11" s="0" t="n">
        <v>32</v>
      </c>
      <c r="F11" s="0" t="n">
        <v>40</v>
      </c>
      <c r="G11" s="0" t="n">
        <v>16</v>
      </c>
      <c r="H11" s="0" t="n">
        <v>0</v>
      </c>
      <c r="I11" s="0" t="n">
        <v>0</v>
      </c>
      <c r="J11" s="0" t="n">
        <v>2</v>
      </c>
      <c r="K11" s="0" t="n">
        <v>117299</v>
      </c>
      <c r="L11" s="0" t="n">
        <v>0</v>
      </c>
      <c r="M11" s="0" t="n">
        <v>12</v>
      </c>
      <c r="N11" s="0" t="n">
        <v>954</v>
      </c>
      <c r="O11" s="0" t="n">
        <v>14</v>
      </c>
      <c r="P11" s="0" t="n">
        <v>28</v>
      </c>
      <c r="Q11" s="0" t="n">
        <v>4</v>
      </c>
      <c r="R11" s="0" t="n">
        <v>8</v>
      </c>
      <c r="S11" s="0" t="n">
        <v>10</v>
      </c>
      <c r="T11" s="0" t="n">
        <v>710</v>
      </c>
      <c r="U11" s="0" t="n">
        <v>50</v>
      </c>
      <c r="V11" s="0" t="n">
        <v>84</v>
      </c>
      <c r="W11" s="0" t="n">
        <v>26</v>
      </c>
      <c r="X11" s="0" t="n">
        <v>0</v>
      </c>
      <c r="Y11" s="0" t="n">
        <v>16</v>
      </c>
      <c r="Z11" s="0" t="n">
        <v>276</v>
      </c>
      <c r="AA11" s="0" t="n">
        <v>0</v>
      </c>
      <c r="AB11" s="0" t="n">
        <v>8</v>
      </c>
    </row>
    <row r="12" customFormat="false" ht="14.25" hidden="false" customHeight="false" outlineLevel="0" collapsed="false">
      <c r="A12" s="0" t="s">
        <v>57</v>
      </c>
      <c r="B12" s="0" t="n">
        <v>32</v>
      </c>
      <c r="C12" s="0" t="n">
        <v>32</v>
      </c>
      <c r="D12" s="0" t="n">
        <v>4</v>
      </c>
      <c r="E12" s="0" t="n">
        <v>52</v>
      </c>
      <c r="F12" s="0" t="n">
        <v>524</v>
      </c>
      <c r="G12" s="0" t="n">
        <v>2</v>
      </c>
      <c r="H12" s="0" t="n">
        <v>2</v>
      </c>
      <c r="I12" s="0" t="n">
        <v>12</v>
      </c>
      <c r="J12" s="0" t="n">
        <v>26</v>
      </c>
      <c r="K12" s="0" t="n">
        <v>6</v>
      </c>
      <c r="L12" s="0" t="n">
        <v>41045</v>
      </c>
      <c r="M12" s="0" t="n">
        <v>1492</v>
      </c>
      <c r="N12" s="0" t="n">
        <v>32</v>
      </c>
      <c r="O12" s="0" t="n">
        <v>58</v>
      </c>
      <c r="P12" s="0" t="n">
        <v>212</v>
      </c>
      <c r="Q12" s="0" t="n">
        <v>46</v>
      </c>
      <c r="R12" s="0" t="n">
        <v>8</v>
      </c>
      <c r="S12" s="0" t="n">
        <v>2</v>
      </c>
      <c r="T12" s="0" t="n">
        <v>0</v>
      </c>
      <c r="U12" s="0" t="n">
        <v>0</v>
      </c>
      <c r="V12" s="0" t="n">
        <v>16</v>
      </c>
      <c r="W12" s="0" t="n">
        <v>28</v>
      </c>
      <c r="X12" s="0" t="n">
        <v>28</v>
      </c>
      <c r="Y12" s="0" t="n">
        <v>0</v>
      </c>
      <c r="Z12" s="0" t="n">
        <v>126</v>
      </c>
      <c r="AA12" s="0" t="n">
        <v>0</v>
      </c>
      <c r="AB12" s="0" t="n">
        <v>1966</v>
      </c>
    </row>
    <row r="13" customFormat="false" ht="14.25" hidden="false" customHeight="false" outlineLevel="0" collapsed="false">
      <c r="A13" s="0" t="s">
        <v>58</v>
      </c>
      <c r="B13" s="0" t="n">
        <v>66</v>
      </c>
      <c r="C13" s="0" t="n">
        <v>272</v>
      </c>
      <c r="D13" s="0" t="n">
        <v>9</v>
      </c>
      <c r="E13" s="0" t="n">
        <v>94</v>
      </c>
      <c r="F13" s="0" t="n">
        <v>5546</v>
      </c>
      <c r="G13" s="0" t="n">
        <v>36</v>
      </c>
      <c r="H13" s="0" t="n">
        <v>20</v>
      </c>
      <c r="I13" s="0" t="n">
        <v>40</v>
      </c>
      <c r="J13" s="0" t="n">
        <v>195</v>
      </c>
      <c r="K13" s="0" t="n">
        <v>20</v>
      </c>
      <c r="L13" s="0" t="n">
        <v>863</v>
      </c>
      <c r="M13" s="0" t="n">
        <v>43124</v>
      </c>
      <c r="N13" s="0" t="n">
        <v>258</v>
      </c>
      <c r="O13" s="0" t="n">
        <v>107</v>
      </c>
      <c r="P13" s="0" t="n">
        <v>388</v>
      </c>
      <c r="Q13" s="0" t="n">
        <v>686</v>
      </c>
      <c r="R13" s="0" t="n">
        <v>73</v>
      </c>
      <c r="S13" s="0" t="n">
        <v>12</v>
      </c>
      <c r="T13" s="0" t="n">
        <v>60</v>
      </c>
      <c r="U13" s="0" t="n">
        <v>2</v>
      </c>
      <c r="V13" s="0" t="n">
        <v>40</v>
      </c>
      <c r="W13" s="0" t="n">
        <v>163</v>
      </c>
      <c r="X13" s="0" t="n">
        <v>92</v>
      </c>
      <c r="Y13" s="0" t="n">
        <v>10</v>
      </c>
      <c r="Z13" s="0" t="n">
        <v>274</v>
      </c>
      <c r="AA13" s="0" t="n">
        <v>12</v>
      </c>
      <c r="AB13" s="0" t="n">
        <v>19551</v>
      </c>
    </row>
    <row r="14" customFormat="false" ht="14.25" hidden="false" customHeight="false" outlineLevel="0" collapsed="false">
      <c r="A14" s="0" t="s">
        <v>59</v>
      </c>
      <c r="B14" s="0" t="n">
        <v>134</v>
      </c>
      <c r="C14" s="0" t="n">
        <v>528</v>
      </c>
      <c r="D14" s="0" t="n">
        <v>1192</v>
      </c>
      <c r="E14" s="0" t="n">
        <v>772</v>
      </c>
      <c r="F14" s="0" t="n">
        <v>390</v>
      </c>
      <c r="G14" s="0" t="n">
        <v>42</v>
      </c>
      <c r="H14" s="0" t="n">
        <v>32</v>
      </c>
      <c r="I14" s="0" t="n">
        <v>10</v>
      </c>
      <c r="J14" s="0" t="n">
        <v>16</v>
      </c>
      <c r="K14" s="0" t="n">
        <v>1608</v>
      </c>
      <c r="L14" s="0" t="n">
        <v>4</v>
      </c>
      <c r="M14" s="0" t="n">
        <v>56</v>
      </c>
      <c r="N14" s="0" t="n">
        <v>82292</v>
      </c>
      <c r="O14" s="0" t="n">
        <v>66</v>
      </c>
      <c r="P14" s="0" t="n">
        <v>257</v>
      </c>
      <c r="Q14" s="0" t="n">
        <v>36</v>
      </c>
      <c r="R14" s="0" t="n">
        <v>14</v>
      </c>
      <c r="S14" s="0" t="n">
        <v>472</v>
      </c>
      <c r="T14" s="0" t="n">
        <v>3856</v>
      </c>
      <c r="U14" s="0" t="n">
        <v>38</v>
      </c>
      <c r="V14" s="0" t="n">
        <v>322</v>
      </c>
      <c r="W14" s="0" t="n">
        <v>52</v>
      </c>
      <c r="X14" s="0" t="n">
        <v>4</v>
      </c>
      <c r="Y14" s="0" t="n">
        <v>26</v>
      </c>
      <c r="Z14" s="0" t="n">
        <v>4234</v>
      </c>
      <c r="AA14" s="0" t="n">
        <v>12</v>
      </c>
      <c r="AB14" s="0" t="n">
        <v>14</v>
      </c>
    </row>
    <row r="15" customFormat="false" ht="14.25" hidden="false" customHeight="false" outlineLevel="0" collapsed="false">
      <c r="A15" s="0" t="s">
        <v>61</v>
      </c>
      <c r="B15" s="0" t="n">
        <v>26</v>
      </c>
      <c r="C15" s="0" t="n">
        <v>456</v>
      </c>
      <c r="D15" s="0" t="n">
        <v>25</v>
      </c>
      <c r="E15" s="0" t="n">
        <v>3083</v>
      </c>
      <c r="F15" s="0" t="n">
        <v>99</v>
      </c>
      <c r="G15" s="0" t="n">
        <v>46</v>
      </c>
      <c r="H15" s="0" t="n">
        <v>8</v>
      </c>
      <c r="I15" s="0" t="n">
        <v>87</v>
      </c>
      <c r="J15" s="0" t="n">
        <v>14</v>
      </c>
      <c r="K15" s="0" t="n">
        <v>70</v>
      </c>
      <c r="L15" s="0" t="n">
        <v>30</v>
      </c>
      <c r="M15" s="0" t="n">
        <v>132</v>
      </c>
      <c r="N15" s="0" t="n">
        <v>297</v>
      </c>
      <c r="O15" s="0" t="n">
        <v>33340</v>
      </c>
      <c r="P15" s="0" t="n">
        <v>219</v>
      </c>
      <c r="Q15" s="0" t="n">
        <v>127</v>
      </c>
      <c r="R15" s="0" t="n">
        <v>62</v>
      </c>
      <c r="S15" s="0" t="n">
        <v>18</v>
      </c>
      <c r="T15" s="0" t="n">
        <v>123</v>
      </c>
      <c r="U15" s="0" t="n">
        <v>16</v>
      </c>
      <c r="V15" s="0" t="n">
        <v>342</v>
      </c>
      <c r="W15" s="0" t="n">
        <v>114</v>
      </c>
      <c r="X15" s="0" t="n">
        <v>8</v>
      </c>
      <c r="Y15" s="0" t="n">
        <v>20</v>
      </c>
      <c r="Z15" s="0" t="n">
        <v>336</v>
      </c>
      <c r="AA15" s="0" t="n">
        <v>36</v>
      </c>
      <c r="AB15" s="0" t="n">
        <v>26</v>
      </c>
    </row>
    <row r="16" customFormat="false" ht="14.25" hidden="false" customHeight="false" outlineLevel="0" collapsed="false">
      <c r="A16" s="0" t="s">
        <v>62</v>
      </c>
      <c r="B16" s="0" t="n">
        <v>108</v>
      </c>
      <c r="C16" s="0" t="n">
        <v>146</v>
      </c>
      <c r="D16" s="0" t="n">
        <v>50</v>
      </c>
      <c r="E16" s="0" t="n">
        <v>10514</v>
      </c>
      <c r="F16" s="0" t="n">
        <v>1544</v>
      </c>
      <c r="G16" s="0" t="n">
        <v>162</v>
      </c>
      <c r="H16" s="0" t="n">
        <v>2</v>
      </c>
      <c r="I16" s="0" t="n">
        <v>68</v>
      </c>
      <c r="J16" s="0" t="n">
        <v>150</v>
      </c>
      <c r="K16" s="0" t="n">
        <v>126</v>
      </c>
      <c r="L16" s="0" t="n">
        <v>1048</v>
      </c>
      <c r="M16" s="0" t="n">
        <v>8521</v>
      </c>
      <c r="N16" s="0" t="n">
        <v>5110</v>
      </c>
      <c r="O16" s="0" t="n">
        <v>512</v>
      </c>
      <c r="P16" s="0" t="n">
        <v>41860</v>
      </c>
      <c r="Q16" s="0" t="n">
        <v>431</v>
      </c>
      <c r="R16" s="0" t="n">
        <v>66</v>
      </c>
      <c r="S16" s="0" t="n">
        <v>16</v>
      </c>
      <c r="T16" s="0" t="n">
        <v>124</v>
      </c>
      <c r="U16" s="0" t="n">
        <v>120</v>
      </c>
      <c r="V16" s="0" t="n">
        <v>2430</v>
      </c>
      <c r="W16" s="0" t="n">
        <v>270</v>
      </c>
      <c r="X16" s="0" t="n">
        <v>118</v>
      </c>
      <c r="Y16" s="0" t="n">
        <v>28</v>
      </c>
      <c r="Z16" s="0" t="n">
        <v>1410</v>
      </c>
      <c r="AA16" s="0" t="n">
        <v>6</v>
      </c>
      <c r="AB16" s="0" t="n">
        <v>5474</v>
      </c>
    </row>
    <row r="17" customFormat="false" ht="14.25" hidden="false" customHeight="false" outlineLevel="0" collapsed="false">
      <c r="A17" s="0" t="s">
        <v>63</v>
      </c>
      <c r="B17" s="0" t="n">
        <v>648</v>
      </c>
      <c r="C17" s="0" t="n">
        <v>1836</v>
      </c>
      <c r="D17" s="0" t="n">
        <v>334</v>
      </c>
      <c r="E17" s="0" t="n">
        <v>76</v>
      </c>
      <c r="F17" s="0" t="n">
        <v>226</v>
      </c>
      <c r="G17" s="0" t="n">
        <v>3280</v>
      </c>
      <c r="H17" s="0" t="n">
        <v>1398</v>
      </c>
      <c r="I17" s="0" t="n">
        <v>214</v>
      </c>
      <c r="J17" s="0" t="n">
        <v>82</v>
      </c>
      <c r="K17" s="0" t="n">
        <v>110</v>
      </c>
      <c r="L17" s="0" t="n">
        <v>116</v>
      </c>
      <c r="M17" s="0" t="n">
        <v>142</v>
      </c>
      <c r="N17" s="0" t="n">
        <v>1238</v>
      </c>
      <c r="O17" s="0" t="n">
        <v>86</v>
      </c>
      <c r="P17" s="0" t="n">
        <v>240</v>
      </c>
      <c r="Q17" s="0" t="n">
        <v>69938</v>
      </c>
      <c r="R17" s="0" t="n">
        <v>4662</v>
      </c>
      <c r="S17" s="0" t="n">
        <v>964</v>
      </c>
      <c r="T17" s="0" t="n">
        <v>762</v>
      </c>
      <c r="U17" s="0" t="n">
        <v>218</v>
      </c>
      <c r="V17" s="0" t="n">
        <v>1136</v>
      </c>
      <c r="W17" s="0" t="n">
        <v>1676</v>
      </c>
      <c r="X17" s="0" t="n">
        <v>266</v>
      </c>
      <c r="Y17" s="0" t="n">
        <v>1990</v>
      </c>
      <c r="Z17" s="0" t="n">
        <v>144</v>
      </c>
      <c r="AA17" s="0" t="n">
        <v>1326</v>
      </c>
      <c r="AB17" s="0" t="n">
        <v>8166</v>
      </c>
    </row>
    <row r="18" customFormat="false" ht="14.25" hidden="false" customHeight="false" outlineLevel="0" collapsed="false">
      <c r="A18" s="0" t="s">
        <v>64</v>
      </c>
      <c r="B18" s="0" t="n">
        <v>660</v>
      </c>
      <c r="C18" s="0" t="n">
        <v>2762</v>
      </c>
      <c r="D18" s="0" t="n">
        <v>172</v>
      </c>
      <c r="E18" s="0" t="n">
        <v>1038</v>
      </c>
      <c r="F18" s="0" t="n">
        <v>220</v>
      </c>
      <c r="G18" s="0" t="n">
        <v>1094</v>
      </c>
      <c r="H18" s="0" t="n">
        <v>1254</v>
      </c>
      <c r="I18" s="0" t="n">
        <v>108</v>
      </c>
      <c r="J18" s="0" t="n">
        <v>108</v>
      </c>
      <c r="K18" s="0" t="n">
        <v>80</v>
      </c>
      <c r="L18" s="0" t="n">
        <v>200</v>
      </c>
      <c r="M18" s="0" t="n">
        <v>372</v>
      </c>
      <c r="N18" s="0" t="n">
        <v>3660</v>
      </c>
      <c r="O18" s="0" t="n">
        <v>108</v>
      </c>
      <c r="P18" s="0" t="n">
        <v>188</v>
      </c>
      <c r="Q18" s="0" t="n">
        <v>4932</v>
      </c>
      <c r="R18" s="0" t="n">
        <v>17620</v>
      </c>
      <c r="S18" s="0" t="n">
        <v>660</v>
      </c>
      <c r="T18" s="0" t="n">
        <v>928</v>
      </c>
      <c r="U18" s="0" t="n">
        <v>20</v>
      </c>
      <c r="V18" s="0" t="n">
        <v>360</v>
      </c>
      <c r="W18" s="0" t="n">
        <v>1374</v>
      </c>
      <c r="X18" s="0" t="n">
        <v>616</v>
      </c>
      <c r="Y18" s="0" t="n">
        <v>1658</v>
      </c>
      <c r="Z18" s="0" t="n">
        <v>248</v>
      </c>
      <c r="AA18" s="0" t="n">
        <v>778</v>
      </c>
      <c r="AB18" s="0" t="n">
        <v>526</v>
      </c>
    </row>
    <row r="19" customFormat="false" ht="14.25" hidden="false" customHeight="false" outlineLevel="0" collapsed="false">
      <c r="A19" s="0" t="s">
        <v>66</v>
      </c>
      <c r="B19" s="0" t="n">
        <v>1530</v>
      </c>
      <c r="C19" s="0" t="n">
        <v>344</v>
      </c>
      <c r="D19" s="0" t="n">
        <v>1312</v>
      </c>
      <c r="E19" s="0" t="n">
        <v>76</v>
      </c>
      <c r="F19" s="0" t="n">
        <v>220</v>
      </c>
      <c r="G19" s="0" t="n">
        <v>1826</v>
      </c>
      <c r="H19" s="0" t="n">
        <v>46</v>
      </c>
      <c r="I19" s="0" t="n">
        <v>350</v>
      </c>
      <c r="J19" s="0" t="n">
        <v>126</v>
      </c>
      <c r="K19" s="0" t="n">
        <v>204</v>
      </c>
      <c r="L19" s="0" t="n">
        <v>36</v>
      </c>
      <c r="M19" s="0" t="n">
        <v>138</v>
      </c>
      <c r="N19" s="0" t="n">
        <v>314</v>
      </c>
      <c r="O19" s="0" t="n">
        <v>28</v>
      </c>
      <c r="P19" s="0" t="n">
        <v>182</v>
      </c>
      <c r="Q19" s="0" t="n">
        <v>840</v>
      </c>
      <c r="R19" s="0" t="n">
        <v>294</v>
      </c>
      <c r="S19" s="0" t="n">
        <v>37408</v>
      </c>
      <c r="T19" s="0" t="n">
        <v>374</v>
      </c>
      <c r="U19" s="0" t="n">
        <v>72</v>
      </c>
      <c r="V19" s="0" t="n">
        <v>148</v>
      </c>
      <c r="W19" s="0" t="n">
        <v>1060</v>
      </c>
      <c r="X19" s="0" t="n">
        <v>66</v>
      </c>
      <c r="Y19" s="0" t="n">
        <v>260</v>
      </c>
      <c r="Z19" s="0" t="n">
        <v>156</v>
      </c>
      <c r="AA19" s="0" t="n">
        <v>38</v>
      </c>
      <c r="AB19" s="0" t="n">
        <v>16682</v>
      </c>
    </row>
    <row r="20" customFormat="false" ht="14.25" hidden="false" customHeight="false" outlineLevel="0" collapsed="false">
      <c r="A20" s="0" t="s">
        <v>67</v>
      </c>
      <c r="B20" s="0" t="n">
        <v>150</v>
      </c>
      <c r="C20" s="0" t="n">
        <v>14090</v>
      </c>
      <c r="D20" s="0" t="n">
        <v>146</v>
      </c>
      <c r="E20" s="0" t="n">
        <v>4140</v>
      </c>
      <c r="F20" s="0" t="n">
        <v>110</v>
      </c>
      <c r="G20" s="0" t="n">
        <v>1130</v>
      </c>
      <c r="H20" s="0" t="n">
        <v>166</v>
      </c>
      <c r="I20" s="0" t="n">
        <v>54</v>
      </c>
      <c r="J20" s="0" t="n">
        <v>96</v>
      </c>
      <c r="K20" s="0" t="n">
        <v>1888</v>
      </c>
      <c r="L20" s="0" t="n">
        <v>304</v>
      </c>
      <c r="M20" s="0" t="n">
        <v>1096</v>
      </c>
      <c r="N20" s="0" t="n">
        <v>32955</v>
      </c>
      <c r="O20" s="0" t="n">
        <v>142</v>
      </c>
      <c r="P20" s="0" t="n">
        <v>3638</v>
      </c>
      <c r="Q20" s="0" t="n">
        <v>1672</v>
      </c>
      <c r="R20" s="0" t="n">
        <v>1044</v>
      </c>
      <c r="S20" s="0" t="n">
        <v>238</v>
      </c>
      <c r="T20" s="0" t="n">
        <v>69093</v>
      </c>
      <c r="U20" s="0" t="n">
        <v>4462</v>
      </c>
      <c r="V20" s="0" t="n">
        <v>4450</v>
      </c>
      <c r="W20" s="0" t="n">
        <v>406</v>
      </c>
      <c r="X20" s="0" t="n">
        <v>838</v>
      </c>
      <c r="Y20" s="0" t="n">
        <v>908</v>
      </c>
      <c r="Z20" s="0" t="n">
        <v>8032</v>
      </c>
      <c r="AA20" s="0" t="n">
        <v>916</v>
      </c>
      <c r="AB20" s="0" t="n">
        <v>68</v>
      </c>
    </row>
    <row r="21" customFormat="false" ht="14.25" hidden="false" customHeight="false" outlineLevel="0" collapsed="false">
      <c r="A21" s="0" t="s">
        <v>68</v>
      </c>
      <c r="B21" s="0" t="n">
        <v>14</v>
      </c>
      <c r="C21" s="0" t="n">
        <v>90</v>
      </c>
      <c r="D21" s="0" t="n">
        <v>4</v>
      </c>
      <c r="E21" s="0" t="n">
        <v>1404</v>
      </c>
      <c r="F21" s="0" t="n">
        <v>14</v>
      </c>
      <c r="G21" s="0" t="n">
        <v>18</v>
      </c>
      <c r="H21" s="0" t="n">
        <v>12</v>
      </c>
      <c r="I21" s="0" t="n">
        <v>0</v>
      </c>
      <c r="J21" s="0" t="n">
        <v>32</v>
      </c>
      <c r="K21" s="0" t="n">
        <v>496</v>
      </c>
      <c r="L21" s="0" t="n">
        <v>28</v>
      </c>
      <c r="M21" s="0" t="n">
        <v>44</v>
      </c>
      <c r="N21" s="0" t="n">
        <v>15912</v>
      </c>
      <c r="O21" s="0" t="n">
        <v>44</v>
      </c>
      <c r="P21" s="0" t="n">
        <v>1374</v>
      </c>
      <c r="Q21" s="0" t="n">
        <v>10</v>
      </c>
      <c r="R21" s="0" t="n">
        <v>10</v>
      </c>
      <c r="S21" s="0" t="n">
        <v>306</v>
      </c>
      <c r="T21" s="0" t="n">
        <v>4416</v>
      </c>
      <c r="U21" s="0" t="n">
        <v>12122</v>
      </c>
      <c r="V21" s="0" t="n">
        <v>2818</v>
      </c>
      <c r="W21" s="0" t="n">
        <v>32</v>
      </c>
      <c r="X21" s="0" t="n">
        <v>0</v>
      </c>
      <c r="Y21" s="0" t="n">
        <v>0</v>
      </c>
      <c r="Z21" s="0" t="n">
        <v>4796</v>
      </c>
      <c r="AA21" s="0" t="n">
        <v>4</v>
      </c>
      <c r="AB21" s="0" t="n">
        <v>1858</v>
      </c>
    </row>
    <row r="22" customFormat="false" ht="14.25" hidden="false" customHeight="false" outlineLevel="0" collapsed="false">
      <c r="A22" s="0" t="s">
        <v>69</v>
      </c>
      <c r="B22" s="0" t="n">
        <v>18</v>
      </c>
      <c r="C22" s="0" t="n">
        <v>4</v>
      </c>
      <c r="D22" s="0" t="n">
        <v>804</v>
      </c>
      <c r="E22" s="0" t="n">
        <v>1030</v>
      </c>
      <c r="F22" s="0" t="n">
        <v>2</v>
      </c>
      <c r="G22" s="0" t="n">
        <v>134</v>
      </c>
      <c r="H22" s="0" t="n">
        <v>0</v>
      </c>
      <c r="I22" s="0" t="n">
        <v>4</v>
      </c>
      <c r="J22" s="0" t="n">
        <v>12</v>
      </c>
      <c r="K22" s="0" t="n">
        <v>70</v>
      </c>
      <c r="L22" s="0" t="n">
        <v>0</v>
      </c>
      <c r="M22" s="0" t="n">
        <v>12</v>
      </c>
      <c r="N22" s="0" t="n">
        <v>2638</v>
      </c>
      <c r="O22" s="0" t="n">
        <v>92</v>
      </c>
      <c r="P22" s="0" t="n">
        <v>992</v>
      </c>
      <c r="Q22" s="0" t="n">
        <v>746</v>
      </c>
      <c r="R22" s="0" t="n">
        <v>66</v>
      </c>
      <c r="S22" s="0" t="n">
        <v>8</v>
      </c>
      <c r="T22" s="0" t="n">
        <v>42</v>
      </c>
      <c r="U22" s="0" t="n">
        <v>10</v>
      </c>
      <c r="V22" s="0" t="n">
        <v>12517</v>
      </c>
      <c r="W22" s="0" t="n">
        <v>38</v>
      </c>
      <c r="X22" s="0" t="n">
        <v>0</v>
      </c>
      <c r="Y22" s="0" t="n">
        <v>0</v>
      </c>
      <c r="Z22" s="0" t="n">
        <v>772</v>
      </c>
      <c r="AA22" s="0" t="n">
        <v>0</v>
      </c>
      <c r="AB22" s="0" t="n">
        <v>0</v>
      </c>
    </row>
    <row r="23" customFormat="false" ht="14.25" hidden="false" customHeight="false" outlineLevel="0" collapsed="false">
      <c r="A23" s="0" t="s">
        <v>70</v>
      </c>
      <c r="B23" s="0" t="n">
        <v>1812</v>
      </c>
      <c r="C23" s="0" t="n">
        <v>6386</v>
      </c>
      <c r="D23" s="0" t="n">
        <v>1006</v>
      </c>
      <c r="E23" s="0" t="n">
        <v>1018</v>
      </c>
      <c r="F23" s="0" t="n">
        <v>1092</v>
      </c>
      <c r="G23" s="0" t="n">
        <v>3832</v>
      </c>
      <c r="H23" s="0" t="n">
        <v>574</v>
      </c>
      <c r="I23" s="0" t="n">
        <v>844</v>
      </c>
      <c r="J23" s="0" t="n">
        <v>1324</v>
      </c>
      <c r="K23" s="0" t="n">
        <v>272</v>
      </c>
      <c r="L23" s="0" t="n">
        <v>592</v>
      </c>
      <c r="M23" s="0" t="n">
        <v>1780</v>
      </c>
      <c r="N23" s="0" t="n">
        <v>2970</v>
      </c>
      <c r="O23" s="0" t="n">
        <v>124</v>
      </c>
      <c r="P23" s="0" t="n">
        <v>1956</v>
      </c>
      <c r="Q23" s="0" t="n">
        <v>5200</v>
      </c>
      <c r="R23" s="0" t="n">
        <v>1532</v>
      </c>
      <c r="S23" s="0" t="n">
        <v>4010</v>
      </c>
      <c r="T23" s="0" t="n">
        <v>4036</v>
      </c>
      <c r="U23" s="0" t="n">
        <v>1008</v>
      </c>
      <c r="V23" s="0" t="n">
        <v>1234</v>
      </c>
      <c r="W23" s="0" t="n">
        <v>102178</v>
      </c>
      <c r="X23" s="0" t="n">
        <v>904</v>
      </c>
      <c r="Y23" s="0" t="n">
        <v>1134</v>
      </c>
      <c r="Z23" s="0" t="n">
        <v>1276</v>
      </c>
      <c r="AA23" s="0" t="n">
        <v>2192</v>
      </c>
      <c r="AB23" s="0" t="n">
        <v>3393</v>
      </c>
    </row>
    <row r="24" customFormat="false" ht="14.25" hidden="false" customHeight="false" outlineLevel="0" collapsed="false">
      <c r="A24" s="0" t="s">
        <v>71</v>
      </c>
      <c r="B24" s="0" t="n">
        <v>806</v>
      </c>
      <c r="C24" s="0" t="n">
        <v>2390</v>
      </c>
      <c r="D24" s="0" t="n">
        <v>520</v>
      </c>
      <c r="E24" s="0" t="n">
        <v>228</v>
      </c>
      <c r="F24" s="0" t="n">
        <v>3568</v>
      </c>
      <c r="G24" s="0" t="n">
        <v>676</v>
      </c>
      <c r="H24" s="0" t="n">
        <v>556</v>
      </c>
      <c r="I24" s="0" t="n">
        <v>1530</v>
      </c>
      <c r="J24" s="0" t="n">
        <v>454</v>
      </c>
      <c r="K24" s="0" t="n">
        <v>208</v>
      </c>
      <c r="L24" s="0" t="n">
        <v>746</v>
      </c>
      <c r="M24" s="0" t="n">
        <v>1732</v>
      </c>
      <c r="N24" s="0" t="n">
        <v>1148</v>
      </c>
      <c r="O24" s="0" t="n">
        <v>118</v>
      </c>
      <c r="P24" s="0" t="n">
        <v>760</v>
      </c>
      <c r="Q24" s="0" t="n">
        <v>4476</v>
      </c>
      <c r="R24" s="0" t="n">
        <v>1624</v>
      </c>
      <c r="S24" s="0" t="n">
        <v>2472</v>
      </c>
      <c r="T24" s="0" t="n">
        <v>1850</v>
      </c>
      <c r="U24" s="0" t="n">
        <v>552</v>
      </c>
      <c r="V24" s="0" t="n">
        <v>176</v>
      </c>
      <c r="W24" s="0" t="n">
        <v>5056</v>
      </c>
      <c r="X24" s="0" t="n">
        <v>30790</v>
      </c>
      <c r="Y24" s="0" t="n">
        <v>444</v>
      </c>
      <c r="Z24" s="0" t="n">
        <v>478</v>
      </c>
      <c r="AA24" s="0" t="n">
        <v>384</v>
      </c>
      <c r="AB24" s="0" t="n">
        <v>2024</v>
      </c>
    </row>
    <row r="25" customFormat="false" ht="14.25" hidden="false" customHeight="false" outlineLevel="0" collapsed="false">
      <c r="A25" s="0" t="s">
        <v>73</v>
      </c>
      <c r="B25" s="0" t="n">
        <v>396</v>
      </c>
      <c r="C25" s="0" t="n">
        <v>5468</v>
      </c>
      <c r="D25" s="0" t="n">
        <v>60</v>
      </c>
      <c r="E25" s="0" t="n">
        <v>56</v>
      </c>
      <c r="F25" s="0" t="n">
        <v>64</v>
      </c>
      <c r="G25" s="0" t="n">
        <v>200</v>
      </c>
      <c r="H25" s="0" t="n">
        <v>1194</v>
      </c>
      <c r="I25" s="0" t="n">
        <v>40</v>
      </c>
      <c r="J25" s="0" t="n">
        <v>32</v>
      </c>
      <c r="K25" s="0" t="n">
        <v>108</v>
      </c>
      <c r="L25" s="0" t="n">
        <v>0</v>
      </c>
      <c r="M25" s="0" t="n">
        <v>80</v>
      </c>
      <c r="N25" s="0" t="n">
        <v>640</v>
      </c>
      <c r="O25" s="0" t="n">
        <v>68</v>
      </c>
      <c r="P25" s="0" t="n">
        <v>44</v>
      </c>
      <c r="Q25" s="0" t="n">
        <v>1146</v>
      </c>
      <c r="R25" s="0" t="n">
        <v>2140</v>
      </c>
      <c r="S25" s="0" t="n">
        <v>108</v>
      </c>
      <c r="T25" s="0" t="n">
        <v>44</v>
      </c>
      <c r="U25" s="0" t="n">
        <v>8</v>
      </c>
      <c r="V25" s="0" t="n">
        <v>36</v>
      </c>
      <c r="W25" s="0" t="n">
        <v>568</v>
      </c>
      <c r="X25" s="0" t="n">
        <v>8</v>
      </c>
      <c r="Y25" s="0" t="n">
        <v>10550</v>
      </c>
      <c r="Z25" s="0" t="n">
        <v>36</v>
      </c>
      <c r="AA25" s="0" t="n">
        <v>1702</v>
      </c>
      <c r="AB25" s="0" t="n">
        <v>8</v>
      </c>
    </row>
    <row r="26" customFormat="false" ht="14.25" hidden="false" customHeight="false" outlineLevel="0" collapsed="false">
      <c r="A26" s="0" t="s">
        <v>74</v>
      </c>
      <c r="B26" s="0" t="n">
        <v>14</v>
      </c>
      <c r="C26" s="0" t="n">
        <v>22</v>
      </c>
      <c r="D26" s="0" t="n">
        <v>6</v>
      </c>
      <c r="E26" s="0" t="n">
        <v>1282</v>
      </c>
      <c r="F26" s="0" t="n">
        <v>664</v>
      </c>
      <c r="G26" s="0" t="n">
        <v>23</v>
      </c>
      <c r="H26" s="0" t="n">
        <v>22</v>
      </c>
      <c r="I26" s="0" t="n">
        <v>2</v>
      </c>
      <c r="J26" s="0" t="n">
        <v>38</v>
      </c>
      <c r="K26" s="0" t="n">
        <v>734</v>
      </c>
      <c r="L26" s="0" t="n">
        <v>100</v>
      </c>
      <c r="M26" s="0" t="n">
        <v>1656</v>
      </c>
      <c r="N26" s="0" t="n">
        <v>5170</v>
      </c>
      <c r="O26" s="0" t="n">
        <v>104</v>
      </c>
      <c r="P26" s="0" t="n">
        <v>1750</v>
      </c>
      <c r="Q26" s="0" t="n">
        <v>86</v>
      </c>
      <c r="R26" s="0" t="n">
        <v>4</v>
      </c>
      <c r="S26" s="0" t="n">
        <v>0</v>
      </c>
      <c r="T26" s="0" t="n">
        <v>132</v>
      </c>
      <c r="U26" s="0" t="n">
        <v>316</v>
      </c>
      <c r="V26" s="0" t="n">
        <v>1460</v>
      </c>
      <c r="W26" s="0" t="n">
        <v>44</v>
      </c>
      <c r="X26" s="0" t="n">
        <v>18</v>
      </c>
      <c r="Y26" s="0" t="n">
        <v>0</v>
      </c>
      <c r="Z26" s="0" t="n">
        <v>25325</v>
      </c>
      <c r="AA26" s="0" t="n">
        <v>2</v>
      </c>
      <c r="AB26" s="0" t="n">
        <v>1110</v>
      </c>
    </row>
    <row r="27" customFormat="false" ht="14.25" hidden="false" customHeight="false" outlineLevel="0" collapsed="false">
      <c r="A27" s="0" t="s">
        <v>76</v>
      </c>
      <c r="B27" s="0" t="n">
        <v>64</v>
      </c>
      <c r="C27" s="0" t="n">
        <v>632</v>
      </c>
      <c r="D27" s="0" t="n">
        <v>4</v>
      </c>
      <c r="E27" s="0" t="n">
        <v>0</v>
      </c>
      <c r="F27" s="0" t="n">
        <v>4</v>
      </c>
      <c r="G27" s="0" t="n">
        <v>48</v>
      </c>
      <c r="H27" s="0" t="n">
        <v>136</v>
      </c>
      <c r="I27" s="0" t="n">
        <v>20</v>
      </c>
      <c r="J27" s="0" t="n">
        <v>0</v>
      </c>
      <c r="K27" s="0" t="n">
        <v>12</v>
      </c>
      <c r="L27" s="0" t="n">
        <v>4</v>
      </c>
      <c r="M27" s="0" t="n">
        <v>12</v>
      </c>
      <c r="N27" s="0" t="n">
        <v>52</v>
      </c>
      <c r="O27" s="0" t="n">
        <v>28</v>
      </c>
      <c r="P27" s="0" t="n">
        <v>0</v>
      </c>
      <c r="Q27" s="0" t="n">
        <v>280</v>
      </c>
      <c r="R27" s="0" t="n">
        <v>196</v>
      </c>
      <c r="S27" s="0" t="n">
        <v>20</v>
      </c>
      <c r="T27" s="0" t="n">
        <v>24</v>
      </c>
      <c r="U27" s="0" t="n">
        <v>0</v>
      </c>
      <c r="V27" s="0" t="n">
        <v>4</v>
      </c>
      <c r="W27" s="0" t="n">
        <v>508</v>
      </c>
      <c r="X27" s="0" t="n">
        <v>8</v>
      </c>
      <c r="Y27" s="0" t="n">
        <v>896</v>
      </c>
      <c r="Z27" s="0" t="n">
        <v>8</v>
      </c>
      <c r="AA27" s="0" t="n">
        <v>9652</v>
      </c>
      <c r="AB27" s="0" t="n">
        <v>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71F0E401281043BB8F23A10FFFC3EA" ma:contentTypeVersion="16" ma:contentTypeDescription="Criar um novo documento." ma:contentTypeScope="" ma:versionID="deefe9d1bfb9ac8e8a58013fe28575f6">
  <xsd:schema xmlns:xsd="http://www.w3.org/2001/XMLSchema" xmlns:xs="http://www.w3.org/2001/XMLSchema" xmlns:p="http://schemas.microsoft.com/office/2006/metadata/properties" xmlns:ns2="34d88196-03f4-4f7f-93d9-d85b85d93aed" xmlns:ns3="7838d369-7079-4004-ab7f-1dd2e7eb8812" targetNamespace="http://schemas.microsoft.com/office/2006/metadata/properties" ma:root="true" ma:fieldsID="309907380244a74b71e33777495478a2" ns2:_="" ns3:_="">
    <xsd:import namespace="34d88196-03f4-4f7f-93d9-d85b85d93aed"/>
    <xsd:import namespace="7838d369-7079-4004-ab7f-1dd2e7eb88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88196-03f4-4f7f-93d9-d85b85d93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m" ma:readOnly="false" ma:fieldId="{5cf76f15-5ced-4ddc-b409-7134ff3c332f}" ma:taxonomyMulti="true" ma:sspId="242374f3-4cab-4e95-b6f7-35998408ef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38d369-7079-4004-ab7f-1dd2e7eb881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c94447-38b3-4bda-a857-d8e86184b227}" ma:internalName="TaxCatchAll" ma:showField="CatchAllData" ma:web="7838d369-7079-4004-ab7f-1dd2e7eb88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d88196-03f4-4f7f-93d9-d85b85d93aed">
      <Terms xmlns="http://schemas.microsoft.com/office/infopath/2007/PartnerControls"/>
    </lcf76f155ced4ddcb4097134ff3c332f>
    <TaxCatchAll xmlns="7838d369-7079-4004-ab7f-1dd2e7eb881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0EE6A6-D581-4AB9-8227-A98D1126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d88196-03f4-4f7f-93d9-d85b85d93aed"/>
    <ds:schemaRef ds:uri="7838d369-7079-4004-ab7f-1dd2e7eb88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313182-3C76-4FEF-9F93-73A4C3A1E9DE}">
  <ds:schemaRefs>
    <ds:schemaRef ds:uri="7838d369-7079-4004-ab7f-1dd2e7eb8812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4d88196-03f4-4f7f-93d9-d85b85d93aed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FC000EA-A0C1-4032-BF25-DF7412D336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2023-01-13T15:53:38Z</dcterms:created>
  <dc:creator>00101453116</dc:creator>
  <dc:description/>
  <dc:language>pt-BR</dc:language>
  <cp:lastModifiedBy/>
  <dcterms:modified xsi:type="dcterms:W3CDTF">2025-06-30T18:16:46Z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0x010100B771F0E401281043BB8F23A10FFFC3EA</vt:lpwstr>
  </property>
  <property fmtid="{D5CDD505-2E9C-101B-9397-08002B2CF9AE}" pid="3" name="MediaServiceImageTags">
    <vt:lpwstr/>
  </property>
  <property fmtid="{D5CDD505-2E9C-101B-9397-08002B2CF9AE}" pid="4" name="ProgId">
    <vt:lpwstr>Excel.Sheet</vt:lpwstr>
  </property>
</Properties>
</file>